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192.168.0.251\proiecte_ram\6.Eolenerg_Project_CEE_SĂCELE\Financing\PNRR Sacele\_Achizitii\P1_BoP\"/>
    </mc:Choice>
  </mc:AlternateContent>
  <xr:revisionPtr revIDLastSave="0" documentId="13_ncr:1_{9B92CB6D-9608-4260-A9E4-FC11B80D2185}" xr6:coauthVersionLast="47" xr6:coauthVersionMax="47" xr10:uidLastSave="{00000000-0000-0000-0000-000000000000}"/>
  <bookViews>
    <workbookView xWindow="2805" yWindow="-21720" windowWidth="38640" windowHeight="21120" xr2:uid="{00000000-000D-0000-FFFF-FFFF00000000}"/>
  </bookViews>
  <sheets>
    <sheet name="MV BoQ" sheetId="4" r:id="rId1"/>
    <sheet name="CIVIL BoQ" sheetId="1" r:id="rId2"/>
    <sheet name="CONVENTIONAL FOUNDATIONS BoQ" sheetId="2" r:id="rId3"/>
    <sheet name="PILE FOUNDATION BoQ" sheetId="3" r:id="rId4"/>
    <sheet name="TOTAL BoQ &amp;I nternal Form" sheetId="5" r:id="rId5"/>
  </sheets>
  <definedNames>
    <definedName name="_xlnm.Print_Area" localSheetId="1">'CIVIL BoQ'!$A$1:$G$54</definedName>
    <definedName name="_xlnm.Print_Area" localSheetId="2">'CONVENTIONAL FOUNDATIONS BoQ'!$A$1:$G$47</definedName>
    <definedName name="_xlnm.Print_Area" localSheetId="0">'MV BoQ'!$A$1:$F$44</definedName>
    <definedName name="_xlnm.Print_Area" localSheetId="3">'PILE FOUNDATION BoQ'!$A$1:$G$51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1" l="1"/>
  <c r="F50" i="1"/>
  <c r="F27" i="1"/>
  <c r="F7" i="1"/>
  <c r="F39" i="4"/>
  <c r="F34" i="4"/>
  <c r="F20" i="4"/>
  <c r="F7" i="4"/>
  <c r="C24" i="5"/>
  <c r="C30" i="5"/>
  <c r="F24" i="1"/>
  <c r="F25" i="1"/>
  <c r="F6" i="3"/>
  <c r="F10" i="3"/>
  <c r="E5" i="4"/>
  <c r="E8" i="4"/>
  <c r="E21" i="4"/>
  <c r="E35" i="4"/>
  <c r="E40" i="4"/>
  <c r="C12" i="5" l="1"/>
  <c r="A4" i="5"/>
  <c r="C43" i="4"/>
  <c r="C45" i="3"/>
  <c r="C53" i="1"/>
  <c r="C41" i="2"/>
  <c r="A7" i="5"/>
  <c r="A6" i="5"/>
  <c r="A5" i="5"/>
  <c r="A3" i="5"/>
  <c r="F8" i="3"/>
  <c r="E8" i="3"/>
  <c r="F5" i="3"/>
  <c r="E5" i="3"/>
  <c r="F8" i="2"/>
  <c r="E8" i="2"/>
  <c r="F5" i="2"/>
  <c r="E5" i="2"/>
  <c r="F51" i="1"/>
  <c r="E51" i="1"/>
  <c r="F32" i="1"/>
  <c r="E32" i="1"/>
  <c r="F28" i="1"/>
  <c r="E28" i="1"/>
  <c r="F22" i="1"/>
  <c r="E22" i="1"/>
  <c r="F15" i="1"/>
  <c r="E15" i="1"/>
  <c r="F8" i="1"/>
  <c r="E8" i="1"/>
  <c r="F5" i="1"/>
  <c r="E5" i="1"/>
  <c r="F40" i="4"/>
  <c r="F35" i="4"/>
  <c r="F21" i="4"/>
  <c r="F8" i="4"/>
  <c r="F5" i="4"/>
  <c r="F36" i="4"/>
  <c r="D9" i="4"/>
  <c r="F6" i="1"/>
  <c r="F6" i="2"/>
  <c r="F4" i="2" l="1"/>
  <c r="F4" i="1"/>
  <c r="F6" i="4"/>
  <c r="F4" i="4" s="1"/>
  <c r="F4" i="3" l="1"/>
  <c r="F7" i="5"/>
  <c r="F18" i="4"/>
  <c r="F42" i="4"/>
  <c r="F41" i="4"/>
  <c r="F38" i="4"/>
  <c r="F37" i="4"/>
  <c r="F33" i="4"/>
  <c r="F32" i="4"/>
  <c r="F31" i="4"/>
  <c r="F30" i="4"/>
  <c r="F29" i="4"/>
  <c r="F28" i="4"/>
  <c r="F27" i="4"/>
  <c r="F26" i="4"/>
  <c r="F25" i="4"/>
  <c r="F24" i="4"/>
  <c r="F23" i="4"/>
  <c r="F22" i="4"/>
  <c r="F19" i="4"/>
  <c r="F17" i="4"/>
  <c r="F16" i="4"/>
  <c r="F15" i="4"/>
  <c r="F14" i="4"/>
  <c r="F13" i="4"/>
  <c r="F12" i="4"/>
  <c r="F11" i="4"/>
  <c r="F10" i="4"/>
  <c r="F44" i="3"/>
  <c r="F42" i="3"/>
  <c r="F40" i="3"/>
  <c r="F38" i="3"/>
  <c r="F36" i="3"/>
  <c r="F34" i="3"/>
  <c r="F32" i="3"/>
  <c r="F30" i="3"/>
  <c r="F28" i="3"/>
  <c r="F26" i="3"/>
  <c r="F24" i="3"/>
  <c r="F22" i="3"/>
  <c r="F20" i="3"/>
  <c r="F18" i="3"/>
  <c r="F16" i="3"/>
  <c r="F14" i="3"/>
  <c r="F12" i="3"/>
  <c r="F34" i="2"/>
  <c r="F40" i="2"/>
  <c r="F38" i="2"/>
  <c r="F36" i="2"/>
  <c r="F32" i="2"/>
  <c r="F30" i="2"/>
  <c r="F28" i="2"/>
  <c r="F26" i="2"/>
  <c r="F24" i="2"/>
  <c r="F22" i="2"/>
  <c r="F20" i="2"/>
  <c r="F18" i="2"/>
  <c r="F16" i="2"/>
  <c r="F14" i="2"/>
  <c r="F12" i="2"/>
  <c r="F10" i="2"/>
  <c r="F52" i="1"/>
  <c r="F49" i="1"/>
  <c r="F48" i="1"/>
  <c r="F47" i="1"/>
  <c r="F46" i="1"/>
  <c r="F45" i="1"/>
  <c r="F44" i="1"/>
  <c r="F43" i="1"/>
  <c r="F42" i="1"/>
  <c r="F41" i="1"/>
  <c r="F40" i="1"/>
  <c r="F39" i="1"/>
  <c r="F38" i="1"/>
  <c r="F37" i="1"/>
  <c r="F36" i="1"/>
  <c r="F35" i="1"/>
  <c r="F34" i="1"/>
  <c r="F33" i="1"/>
  <c r="F30" i="1"/>
  <c r="F29" i="1"/>
  <c r="F26" i="1"/>
  <c r="F23" i="1"/>
  <c r="F20" i="1"/>
  <c r="F19" i="1"/>
  <c r="F18" i="1"/>
  <c r="F17" i="1"/>
  <c r="F16" i="1"/>
  <c r="F13" i="1"/>
  <c r="F12" i="1"/>
  <c r="F11" i="1"/>
  <c r="F10" i="1"/>
  <c r="F9" i="1"/>
  <c r="C19" i="5" l="1"/>
  <c r="C20" i="5"/>
  <c r="F45" i="3"/>
  <c r="F41" i="2"/>
  <c r="F5" i="5" s="1"/>
  <c r="F21" i="1"/>
  <c r="F14" i="1"/>
  <c r="C31" i="5"/>
  <c r="F9" i="4"/>
  <c r="C16" i="5" s="1"/>
  <c r="C17" i="5" s="1"/>
  <c r="C21" i="5" l="1"/>
  <c r="F6" i="5"/>
  <c r="F53" i="1"/>
  <c r="F4" i="5" s="1"/>
  <c r="F43" i="4"/>
  <c r="F3" i="5" s="1"/>
  <c r="C27" i="5" l="1"/>
  <c r="C28" i="5" l="1"/>
  <c r="C23" i="5"/>
  <c r="C25" i="5" s="1"/>
  <c r="F8" i="5"/>
  <c r="C32" i="5" l="1"/>
</calcChain>
</file>

<file path=xl/sharedStrings.xml><?xml version="1.0" encoding="utf-8"?>
<sst xmlns="http://schemas.openxmlformats.org/spreadsheetml/2006/main" count="462" uniqueCount="226">
  <si>
    <t>ITEM</t>
  </si>
  <si>
    <t>TOTAL</t>
  </si>
  <si>
    <t>01.01</t>
  </si>
  <si>
    <t xml:space="preserve">m3  </t>
  </si>
  <si>
    <t>01.02</t>
  </si>
  <si>
    <t>01.03</t>
  </si>
  <si>
    <t>01.04</t>
  </si>
  <si>
    <t>01.05</t>
  </si>
  <si>
    <t>02.01</t>
  </si>
  <si>
    <t>02.02</t>
  </si>
  <si>
    <t>02.03</t>
  </si>
  <si>
    <t>02.04</t>
  </si>
  <si>
    <t>02.05</t>
  </si>
  <si>
    <t>03.01</t>
  </si>
  <si>
    <t>03.02</t>
  </si>
  <si>
    <t>03.03</t>
  </si>
  <si>
    <t>03.04</t>
  </si>
  <si>
    <t>04.01</t>
  </si>
  <si>
    <t>04.02</t>
  </si>
  <si>
    <t>05.01</t>
  </si>
  <si>
    <t>m</t>
  </si>
  <si>
    <t>05.02</t>
  </si>
  <si>
    <t xml:space="preserve">m </t>
  </si>
  <si>
    <t>05.04</t>
  </si>
  <si>
    <t>05.06</t>
  </si>
  <si>
    <t>05.08</t>
  </si>
  <si>
    <t>05.09</t>
  </si>
  <si>
    <t>05.10</t>
  </si>
  <si>
    <t>05.11</t>
  </si>
  <si>
    <t>05.12</t>
  </si>
  <si>
    <t>05.13</t>
  </si>
  <si>
    <t>05.14</t>
  </si>
  <si>
    <t>05.15</t>
  </si>
  <si>
    <t>05.16</t>
  </si>
  <si>
    <t>05.17</t>
  </si>
  <si>
    <t>05.18</t>
  </si>
  <si>
    <t>05.19</t>
  </si>
  <si>
    <t>05.20</t>
  </si>
  <si>
    <t>06.01</t>
  </si>
  <si>
    <t>WTG FOUNDATIONS</t>
  </si>
  <si>
    <t>01.06</t>
  </si>
  <si>
    <t>01.07</t>
  </si>
  <si>
    <t>01.08</t>
  </si>
  <si>
    <t>01.09</t>
  </si>
  <si>
    <t>kg</t>
  </si>
  <si>
    <t>01.10</t>
  </si>
  <si>
    <t>01.11</t>
  </si>
  <si>
    <t>01.12</t>
  </si>
  <si>
    <t>01.13</t>
  </si>
  <si>
    <t>01.14</t>
  </si>
  <si>
    <t>01.15</t>
  </si>
  <si>
    <t>01.16</t>
  </si>
  <si>
    <t>01.17</t>
  </si>
  <si>
    <t>01.18</t>
  </si>
  <si>
    <t>WTG PILE FOUNDATIONS</t>
  </si>
  <si>
    <t>UNITĂȚI</t>
  </si>
  <si>
    <t>DESCRIERE</t>
  </si>
  <si>
    <t>MĂSURĂ</t>
  </si>
  <si>
    <t>MĂSURĂTORI PENTRU FIECARE FUNDAȚIE</t>
  </si>
  <si>
    <t>PARC EOLIAN SACELE (ROMÂNIA)
LUCRĂRI CIVILE BOQ</t>
  </si>
  <si>
    <t>Unit.</t>
  </si>
  <si>
    <t>PARC EOLIAN SACELE (ROMÂNIA)
FUNDAȚIE CONVENȚIONALĂ WTG BOQ</t>
  </si>
  <si>
    <t>NOTĂ</t>
  </si>
  <si>
    <t>Panta de excavare a fost estimată ca fiind de 0,1H/1V și trebuie verificată pe teren de către un geolog specializat, atunci volumul de excavare și volumul de reumplere s-ar putea modifica.</t>
  </si>
  <si>
    <t>La proiectarea detaliată trebuie să se verifice dacă calitățile betonului pentru piedestal și placă sunt adecvate.</t>
  </si>
  <si>
    <t>Trebuie remarcat faptul că calculul armăturii trebuie să fie calculat în continuare într-o fază de detaliu pentru a obține cantitatea exactă.</t>
  </si>
  <si>
    <t>Șurubul de ancorare a fost estimat și, prin urmare, valorile BoQ vor trebui să fie recalculate</t>
  </si>
  <si>
    <t>PARC EOLIAN SACELE (ROMÂNIA)
FUNDARE PE PILOȚI WTG BOQ</t>
  </si>
  <si>
    <t>Sumă forfetară</t>
  </si>
  <si>
    <r>
      <t xml:space="preserve">CURĂȚAREA TERENULUI ȘI ÎNDEPĂRTAREA SOLULUI VEGETAL
</t>
    </r>
    <r>
      <rPr>
        <sz val="10"/>
        <rFont val="Verdana"/>
        <family val="2"/>
      </rPr>
      <t>Defrișarea terenului și îndepărtarea solului vegetal prin metode mecanice, inclusiv excavarea solului vegetal, tăierea tufișurilor și a copacilor, extragerea buturugilor, încărcarea și transportul la groapa de gunoi sau la un sit acreditat. Include stocarea solului vegetal în apropierea drumurilor de acces pentru refacerea ulterioară a pantei. Adâncimea medie este de 35 cm.</t>
    </r>
  </si>
  <si>
    <r>
      <t xml:space="preserve">EXCAVAȚIE
</t>
    </r>
    <r>
      <rPr>
        <sz val="10"/>
        <rFont val="Verdana"/>
        <family val="2"/>
      </rPr>
      <t>Excavarea solului, a rocilor erodate sau a altor roci, cu excepția rocilor dure, cu ajutorul echipamentului mecanic și nivelarea terenului de bază, precum și pregătirea și compactarea terenului de bază și modelarea pantelor. Include încărcarea și transportul la locul de utilizare încărcarea și transportul la groapa de gunoi sau la un sit acreditat.</t>
    </r>
  </si>
  <si>
    <r>
      <t xml:space="preserve">TERASAMENTE
</t>
    </r>
    <r>
      <rPr>
        <sz val="10"/>
        <rFont val="Verdana"/>
        <family val="2"/>
      </rPr>
      <t>Construcția de terasamente folosind material provenit din săpături sau din gropi de împrumut, precum și selecția și transportul intern. Include pregătirea substratului, umidificarea și compactarea materialului până la 95% din valoarea testului de compactare Proctor modificat, cu ajutorul unui compactor vibrator, în straturi cu o grosime de cel mult 30 cm. Includeți nivelarea substratului și refacerea pantelor.</t>
    </r>
  </si>
  <si>
    <r>
      <t xml:space="preserve">SUBSTRAT DE AGREGATE GRADATE (15 CM)
</t>
    </r>
    <r>
      <rPr>
        <sz val="10"/>
        <rFont val="Verdana"/>
        <family val="2"/>
      </rPr>
      <t>Strat de agregate gradat cu o grosime de 15 cm, cu un CBR minim de 40, inclusiv transportul de la stația de concasare sau de la groapa de împrumut, împrăștierea, umidificarea, calibrarea și compactarea la 98% din testul Proctor modificat.</t>
    </r>
  </si>
  <si>
    <r>
      <t xml:space="preserve">BAZĂ DE AGREGATE GRADATE (15 CM)
</t>
    </r>
    <r>
      <rPr>
        <sz val="10"/>
        <rFont val="Verdana"/>
        <family val="2"/>
      </rPr>
      <t>Strat de agregate gradat cu o grosime de 15 cm, cu un CBR minim de 60, inclusiv transportul de la stația de concasare sau de la groapa de împrumut, împrăștierea, umidificarea, calibrarea și compactarea la 98% din testul Proctor modificat.</t>
    </r>
  </si>
  <si>
    <r>
      <t xml:space="preserve">SUBSTRAT DE AGREGATE GRADATE (15 - 40 CM)
</t>
    </r>
    <r>
      <rPr>
        <sz val="10"/>
        <rFont val="Verdana"/>
        <family val="2"/>
      </rPr>
      <t>Strat de agregate gradat cu o grosime de 15 sau 40 cm, cu un CBR minim de 40, inclusiv transportul de la stația de concasare sau de la groapa de împrumut, împrăștierea, umidificarea, calibrarea și compactarea la 98% din testul Proctor modificat.</t>
    </r>
  </si>
  <si>
    <t>PLATFORME SUPLIMENTARE</t>
  </si>
  <si>
    <t xml:space="preserve"> PLATFORME DE ASAMBLARE</t>
  </si>
  <si>
    <t xml:space="preserve"> CAROSABIL</t>
  </si>
  <si>
    <t xml:space="preserve"> FUNDAȚII. MIȘCĂRI DE PĂMÂNT DEASUPRA NIVELULUI PIEDESTALULUI</t>
  </si>
  <si>
    <t xml:space="preserve"> SISTEM DE DRENAJ</t>
  </si>
  <si>
    <t xml:space="preserve"> ALTE STRUCTURI</t>
  </si>
  <si>
    <r>
      <t xml:space="preserve">CURĂȚAREA TERENULUI ȘI ÎNDEPĂRTAREA SOLULUI VEGETAL
</t>
    </r>
    <r>
      <rPr>
        <sz val="10"/>
        <rFont val="Verdana"/>
        <family val="2"/>
      </rPr>
      <t>Defrișarea terenului și îndepărtarea solului vegetal prin metode mecanice, inclusiv excavarea solului vegetal, tăierea tufișurilor și a copacilor, extragerea buturugilor, încărcarea și transportul la groapa de gunoi sau la un sit acreditat. Include stocarea de sol vegetal în apropierea drumurilor de acces pentru refacerea ulterioară a pantei (adâncime medie de 35 cm).</t>
    </r>
  </si>
  <si>
    <r>
      <t xml:space="preserve">DRENAJ FĂRĂ ACOPERIRE TIP 1. TRAPEZOIDAL
</t>
    </r>
    <r>
      <rPr>
        <sz val="10"/>
        <rFont val="Verdana"/>
        <family val="2"/>
      </rPr>
      <t>Canal de scurgere fără acoperire, format din șanțuri trapezoidale cu lățimea de 0,60 m și adâncimea de 0,60 m, cu panta 1:1, lățimea de 1,80 m, complet finisate.</t>
    </r>
  </si>
  <si>
    <r>
      <t xml:space="preserve">DRENAJ CU ACOPERIRE TIP 1. TRAPEZOIDAL
</t>
    </r>
    <r>
      <rPr>
        <sz val="10"/>
        <rFont val="Verdana"/>
        <family val="2"/>
      </rPr>
      <t>Canal de scurgere acoperit cu beton format din șanțuri trapezoidale de 0,60 m lățime și 0,60 m adâncime, cu pantă 1:1, lățime de 1,80 m. Inclusiv cofraje, elemente flotante și îmbinări, complet finisate.</t>
    </r>
  </si>
  <si>
    <r>
      <t xml:space="preserve">DRENAJ CU ACOPERIRE TIP 2. TRAPEZOIDAL
</t>
    </r>
    <r>
      <rPr>
        <sz val="10"/>
        <rFont val="Verdana"/>
        <family val="2"/>
      </rPr>
      <t>Drenaj acoperit cu beton, format din șanțuri trapezoidale de 0,70 m lățime și 0,70 m adâncime, cu pantă 1:1, lățime 2,10 m. Inclusiv cofraje, elemente flotante și îmbinări, complet finisate.</t>
    </r>
  </si>
  <si>
    <r>
      <t xml:space="preserve">DRENAJ CU ACOPERIRE TIP 3. TRAPEZOIDAL
</t>
    </r>
    <r>
      <rPr>
        <sz val="10"/>
        <rFont val="Verdana"/>
        <family val="2"/>
      </rPr>
      <t>Drenaj acoperit cu beton, format din șanțuri trapezoidale de 0,80 m lățime și 0,80m adâncime, cu pantă 1:1, lățime 2,40 m. Inclusiv cofraje, elemente flotante și îmbinări, complet finisate.</t>
    </r>
  </si>
  <si>
    <r>
      <t xml:space="preserve">DRENAJ CU ACOPERIRE TIP 4. TRAPEZOIDAL
</t>
    </r>
    <r>
      <rPr>
        <sz val="10"/>
        <rFont val="Verdana"/>
        <family val="2"/>
      </rPr>
      <t>Drenaj acoperit cu beton, format din șanțuri trapezoidale de 0,90 m lățime și 0,90m adâncime, cu pantă 1:1, lățime 2,70 m. Inclusiv cofraje, elemente flotante și îmbinări, complet finisate.</t>
    </r>
  </si>
  <si>
    <r>
      <t xml:space="preserve">CONDUCTE DIN BETON Ø800
</t>
    </r>
    <r>
      <rPr>
        <sz val="10"/>
        <rFont val="Verdana"/>
        <family val="2"/>
      </rPr>
      <t>Furnizare și instalare de conducte din beton cu diametrul de 800 mm, inclusiv săparea de șanțuri în orice tip de teren, pat de nisip cu o grosime de 10 cm, complet finisate.</t>
    </r>
  </si>
  <si>
    <r>
      <t xml:space="preserve">PERETE DE CĂPĂTÂI ȘI BRAȚE PENTRU CONDUCTE DIN BETON TIP 1. 1 X Ø800 
</t>
    </r>
    <r>
      <rPr>
        <sz val="10"/>
        <rFont val="Verdana"/>
        <family val="2"/>
      </rPr>
      <t>Perete de căpătâi și brațe pentru conducte de beton cu diametrul de 800 mm, complet finisate și puse în operă.</t>
    </r>
  </si>
  <si>
    <r>
      <t xml:space="preserve">GURĂ DE VIZITARE SIMPLĂ PENTRU CONDUCTE DIN BETON TIP 1. 1 X Ø800 
</t>
    </r>
    <r>
      <rPr>
        <sz val="10"/>
        <rFont val="Verdana"/>
        <family val="2"/>
      </rPr>
      <t>Gură de vizitare pentru o conductă din beton cu diametrul de 800 mm, complet finisată și pusă în operă.</t>
    </r>
  </si>
  <si>
    <r>
      <t xml:space="preserve">GURĂ DE VIZITARE DUBLĂ PENTRU CONDUCTE DIN BETON TIP 2. 2 X Ø800 
</t>
    </r>
    <r>
      <rPr>
        <sz val="10"/>
        <rFont val="Verdana"/>
        <family val="2"/>
      </rPr>
      <t>Gură de vizitare pentru două conducte din beton cu diametrul de 800 mm, complet finisată și pusă în operă.</t>
    </r>
  </si>
  <si>
    <r>
      <t xml:space="preserve">GURĂ DE VIZITARE TRIPLĂ PENTRU CONDUCTE DIN BETON TIP 3. 3 X Ø800 
</t>
    </r>
    <r>
      <rPr>
        <sz val="10"/>
        <rFont val="Verdana"/>
        <family val="2"/>
      </rPr>
      <t>Gură de vizitare pentru trei conducte din beton cu diametrul de 800 mm, complet finisată și pusă în operă.</t>
    </r>
  </si>
  <si>
    <r>
      <t xml:space="preserve">PASAJ PENTRU TRECEREA APEI DIN BETON TIP 1 (ÎNĂLȚIME 200 mm)
</t>
    </r>
    <r>
      <rPr>
        <sz val="10"/>
        <rFont val="Verdana"/>
        <family val="2"/>
      </rPr>
      <t>Pasaj pentru trecerea apei, din beton armat cu secțiune trapezoidală, cu lățimea de 4,00 m și înălțimea de 0,20 m. Pantă laterală de 25H/1V, complet finisată.</t>
    </r>
  </si>
  <si>
    <r>
      <t xml:space="preserve">PASAJ PENTRU TRECEREA APEI DIN BETON TIP 2 (ÎNĂLȚIME 300 mm)
</t>
    </r>
    <r>
      <rPr>
        <sz val="10"/>
        <rFont val="Verdana"/>
        <family val="2"/>
      </rPr>
      <t>Pasaj pentru trecerea apei, din beton armat cu secțiune trapezoidală, cu lățimea de 7,00 m și înălțimea de 0,30 m. Pantă laterală de 25H/1V, complet finisată.</t>
    </r>
  </si>
  <si>
    <r>
      <t xml:space="preserve">PASAJ PENTRU TRECEREA APEI DIN BETON TIP 3 (ÎNĂLȚIME 400 mm)
</t>
    </r>
    <r>
      <rPr>
        <sz val="10"/>
        <rFont val="Verdana"/>
        <family val="2"/>
      </rPr>
      <t>Pasaj pentru trecerea apei, din beton armat cu secțiune trapezoidală, cu lățimea de 9,00 m și înălțimea de 0,40 m. Pantă laterală de 25H/1V, complet finisată.</t>
    </r>
  </si>
  <si>
    <r>
      <t xml:space="preserve">PASAJ PENTRU TRECEREA APEI DIN BETON TIP 4 (ÎNĂLȚIME 500 mm)
</t>
    </r>
    <r>
      <rPr>
        <sz val="10"/>
        <rFont val="Verdana"/>
        <family val="2"/>
      </rPr>
      <t>Pasaj pentru trecerea apei, din beton armat cu secțiune trapezoidală, cu lățimea de 10,00 m și înălțimea de 0,50 m. Pantă laterală de 25H/1V , complet finisată.</t>
    </r>
  </si>
  <si>
    <r>
      <t xml:space="preserve">STRUCTURĂ TIP CUTIE DE BETON ARMAT TIP 1. 3 x 2,80 m x 1,75 m
</t>
    </r>
    <r>
      <rPr>
        <sz val="10"/>
        <rFont val="Verdana"/>
        <family val="2"/>
      </rPr>
      <t>Canalizare tip cutie din beton armat cu trei spații goale de 2,80 m x 1,75 m, complet finisată.</t>
    </r>
  </si>
  <si>
    <r>
      <t xml:space="preserve">STRUCTURĂ TIP CUTIE DE BETON ARMAT TIP 2. 1 x 2,00 m x 0,75 m
</t>
    </r>
    <r>
      <rPr>
        <sz val="10"/>
        <rFont val="Verdana"/>
        <family val="2"/>
      </rPr>
      <t>Canalizare tip cutie din beton armat cu un spațiu gol de 2,00 m x 0,75 m, complet finisată.</t>
    </r>
  </si>
  <si>
    <r>
      <t xml:space="preserve">CANALIZARE DE SCURGERE 
</t>
    </r>
    <r>
      <rPr>
        <sz val="10"/>
        <rFont val="Verdana"/>
        <family val="2"/>
      </rPr>
      <t>Canalizare de scurgere fără acoperire, cu o lățime de aproximativ 0,50 m și o adâncime de 0,50 m.</t>
    </r>
  </si>
  <si>
    <r>
      <t xml:space="preserve">PLACĂ DE PROTECȚIE A CONDUCTELOR DE GAZ 
</t>
    </r>
    <r>
      <rPr>
        <sz val="10"/>
        <rFont val="Verdana"/>
        <family val="2"/>
      </rPr>
      <t>Placă de beton armat pentru carosabil C18/22.5/S3/IIA-LL 42.5R/0-16P, OB37, PC52 cu umplutură de balast și coridor de lucru complet executat și amplasat pe șantier. Măsurătorile și volumele aproximative corespund unei geometrii de 12,00 m x 4,00 m conform planului detaliat și cu o grosime totală de 0,36 m.</t>
    </r>
  </si>
  <si>
    <r>
      <t>m</t>
    </r>
    <r>
      <rPr>
        <b/>
        <vertAlign val="superscript"/>
        <sz val="10"/>
        <rFont val="Verdana"/>
        <family val="2"/>
      </rPr>
      <t>3</t>
    </r>
    <r>
      <rPr>
        <b/>
        <sz val="10"/>
        <rFont val="Verdana"/>
        <family val="2"/>
      </rPr>
      <t xml:space="preserve">  </t>
    </r>
  </si>
  <si>
    <r>
      <t>m</t>
    </r>
    <r>
      <rPr>
        <b/>
        <vertAlign val="superscript"/>
        <sz val="10"/>
        <rFont val="Verdana"/>
        <family val="2"/>
      </rPr>
      <t>2</t>
    </r>
  </si>
  <si>
    <r>
      <t>(1)</t>
    </r>
    <r>
      <rPr>
        <b/>
        <sz val="10"/>
        <color theme="1"/>
        <rFont val="Verdana"/>
        <family val="2"/>
      </rPr>
      <t xml:space="preserve"> EXCAVAREA GROPII DE FUNDAȚIE</t>
    </r>
  </si>
  <si>
    <t>Excavarea gropii de fundație cu ajutorul sistemelor mecanice în orice tip de teren (cu excepția rocilor) și pregătirea și compactarea terenului de fundație și modelarea pantelor. Include transportul în alte zone ale sitului pentru reutilizare sau transportul la depozitul autorizat.</t>
  </si>
  <si>
    <r>
      <t>(1)</t>
    </r>
    <r>
      <rPr>
        <b/>
        <sz val="10"/>
        <color theme="1"/>
        <rFont val="Verdana"/>
        <family val="2"/>
      </rPr>
      <t xml:space="preserve"> UMPLEREA SUB NIVELUL SOLULUI NATURAL</t>
    </r>
  </si>
  <si>
    <r>
      <t>Umplerea fundației, până la nivelul solului natural, cu material selectat din excavare, inclusiv transportul, umidificarea și compactarea până la 95% din Proctor modificat, folosind mijloace mecanice în straturi de 30 cm grosime. Trebuie să se asigure o densitate uscată de 17,5kN/m</t>
    </r>
    <r>
      <rPr>
        <vertAlign val="superscript"/>
        <sz val="10"/>
        <color theme="1"/>
        <rFont val="Verdana"/>
        <family val="2"/>
      </rPr>
      <t>3</t>
    </r>
    <r>
      <rPr>
        <sz val="10"/>
        <color theme="1"/>
        <rFont val="Verdana"/>
        <family val="2"/>
      </rPr>
      <t>. Panta umpluturii (2%) se va face în scopul drenajului.</t>
    </r>
  </si>
  <si>
    <t>BETON DE NIVELARE C16/20</t>
  </si>
  <si>
    <t>Beton de nivelare cu clasa de rezistență C16/20 (fck=16MPa în tub de testare cilindric la 28 de zile), amestecat în stația de betoane, inclusiv vibrații și punerea în operă cu pompă și vibrații în conformitate cu standardele naționale. Dimensiunea maximă a agregatului: 20 mm. Testul de tasare S2 (așternere de 5-9 cm).</t>
  </si>
  <si>
    <r>
      <t>(2)</t>
    </r>
    <r>
      <rPr>
        <b/>
        <sz val="10"/>
        <color theme="1"/>
        <rFont val="Verdana"/>
        <family val="2"/>
      </rPr>
      <t xml:space="preserve"> BETON C45/55</t>
    </r>
  </si>
  <si>
    <t xml:space="preserve">Beton structural pentru beton armat, cu o clasă de rezistență: C45/55 (fck=45MPa în tub de testare cilindric la 28 de zile), amestecat în stația de betoane, inclusiv turnarea cu pompă și vibrații în conformitate cu standardele naționale. Dimensiunea maximă a agregatului: 20 mm. Clasa de tasare S3 (consistență 10-15 cm). Se utilizează ciment rezistent la sulfați. </t>
  </si>
  <si>
    <r>
      <t>(2)</t>
    </r>
    <r>
      <rPr>
        <b/>
        <sz val="10"/>
        <color theme="1"/>
        <rFont val="Verdana"/>
        <family val="2"/>
      </rPr>
      <t xml:space="preserve"> BETON STRUCTURAL C30/37</t>
    </r>
  </si>
  <si>
    <t xml:space="preserve">Beton structural pentru beton armat, cu o clasă de rezistență: C30/37 (fck=30MPa în tub de testare cilindric la 28 de zile), amestecat în stația de betoane, inclusiv turnarea cu pompa și vibrații în conformitate cu standardele naționale. Clasa de tasare S3 (consistență 10-15 cm). Se utilizează ciment rezistent la sulfați. </t>
  </si>
  <si>
    <r>
      <t>(2)</t>
    </r>
    <r>
      <rPr>
        <b/>
        <sz val="10"/>
        <color theme="1"/>
        <rFont val="Verdana"/>
        <family val="2"/>
      </rPr>
      <t xml:space="preserve"> BETON PENTRU PIEDESTAL DE FUNDAȚIE C45/55</t>
    </r>
  </si>
  <si>
    <t>COFRAJE PENTRU PLĂCI DE FUNDAȚIE</t>
  </si>
  <si>
    <t>Amplasarea și îndepărtarea cofrajelor pentru plăci de fundație în fundația de beton.</t>
  </si>
  <si>
    <t>COFRAJ PIEDESTAL DE FUNDAȚIE</t>
  </si>
  <si>
    <t>Amplasarea și îndepărtarea cofrajelor de fundație.</t>
  </si>
  <si>
    <r>
      <t>(3)</t>
    </r>
    <r>
      <rPr>
        <b/>
        <sz val="10"/>
        <color theme="1"/>
        <rFont val="Verdana"/>
        <family val="2"/>
      </rPr>
      <t xml:space="preserve"> OȚEL ONDULAT B500C f</t>
    </r>
    <r>
      <rPr>
        <b/>
        <vertAlign val="subscript"/>
        <sz val="10"/>
        <color theme="1"/>
        <rFont val="Verdana"/>
        <family val="2"/>
      </rPr>
      <t>yk</t>
    </r>
    <r>
      <rPr>
        <b/>
        <sz val="10"/>
        <color theme="1"/>
        <rFont val="Verdana"/>
        <family val="2"/>
      </rPr>
      <t>=500MPa</t>
    </r>
  </si>
  <si>
    <r>
      <t xml:space="preserve">Oțel </t>
    </r>
    <r>
      <rPr>
        <sz val="10"/>
        <color rgb="FF000000"/>
        <rFont val="Verdana"/>
        <family val="2"/>
      </rPr>
      <t xml:space="preserve">ondulat </t>
    </r>
    <r>
      <rPr>
        <sz val="10"/>
        <color theme="1"/>
        <rFont val="Verdana"/>
        <family val="2"/>
      </rPr>
      <t xml:space="preserve">B500C, </t>
    </r>
    <r>
      <rPr>
        <sz val="10"/>
        <color rgb="FF000000"/>
        <rFont val="Verdana"/>
        <family val="2"/>
      </rPr>
      <t>cu o rezistență minimă la tracțiune de f</t>
    </r>
    <r>
      <rPr>
        <vertAlign val="subscript"/>
        <sz val="10"/>
        <color rgb="FF000000"/>
        <rFont val="Verdana"/>
        <family val="2"/>
      </rPr>
      <t>yk</t>
    </r>
    <r>
      <rPr>
        <sz val="10"/>
        <color rgb="FF000000"/>
        <rFont val="Verdana"/>
        <family val="2"/>
      </rPr>
      <t xml:space="preserve"> = 500 MPa. Inclusiv îndoirea, tăierea, livrarea pe șantier, toate pierderile datorate operațiunilor de tăiere și toate elementele de fixare temporară și de susținere necesare (cabluri de legare, blocuri de distanțare, separatoare din oțel etc.). Inclusiv amplasarea finală a armăturii în conformitate cu planurile de construcție.</t>
    </r>
  </si>
  <si>
    <t>ASAMBLAREA ȘI AMPLASAREA CUȘTII CU ȘURUBURI DE ANCORARE</t>
  </si>
  <si>
    <t>Descărcarea, asamblarea și plasarea cuștii de fundație cu șuruburi de ancorare, furnizate de furnizorul WTG. Prețul include manopera, montajul, nivelarea, fixarea și tot ceea ce este necesar pentru o execuție corectă.</t>
  </si>
  <si>
    <t>APLICARE MORTAR</t>
  </si>
  <si>
    <r>
      <t>Pregătirea și turnarea mortarului care va fi plasat sub flanșa turnului, clasa de rezistență minimă ≥ C90/105.</t>
    </r>
    <r>
      <rPr>
        <sz val="10"/>
        <color rgb="FF000000"/>
        <rFont val="Verdana"/>
        <family val="2"/>
      </rPr>
      <t xml:space="preserve"> Acesta trebuie să fie aprobat de furnizorul WTG și turnat în conformitate cu datele tehnice ale produsului.</t>
    </r>
  </si>
  <si>
    <t>VOPSEA DE ETANȘARE SAU DE PROTECȚIE PE PIEDESTAL</t>
  </si>
  <si>
    <t>Aplicarea vopselei de etanșare pe bază plastică pentru exterior, care trebuie să fie rezistentă la razele UV și la apă. Produsul se aplică în zona exterioară a suprafeței orizontale a piedestalului și în partea superioară de 200 mm a suprafeței verticale a piedestalului și în zona interioară a piedestalului (până la 100 mm în apropierea mortarului). Material în funcție de furnizorul WTG și de datele tehnice ale produsului.</t>
  </si>
  <si>
    <r>
      <t>(2)</t>
    </r>
    <r>
      <rPr>
        <b/>
        <sz val="10"/>
        <color theme="1"/>
        <rFont val="Verdana"/>
        <family val="2"/>
      </rPr>
      <t xml:space="preserve"> ÎNLOCUIREA SOLULUI</t>
    </r>
  </si>
  <si>
    <t>Înlocuirea solului presupune îndepărtarea completă a solurilor superficiale colapsabile/ slabe și înlocuirea lor cu o pernă de sol-ciment. Construcția pernei de sol-ciment constă în excavarea până la nivelul necesar, împrăștierea cimentului, amestecarea cimentului în sol adăugând apă pentru a obține densitatea dorită, după caz, urmată de compactare până la densitatea uscată necesară. După aceea, procesul este repetat pentru a construi straturile următoare.</t>
  </si>
  <si>
    <t>LEGAREA LA PĂMÂNT A TURBINEI EOLIENE</t>
  </si>
  <si>
    <t>Furnizarea și montarea conductorului de cupru gol de 50 mm² (85 m pentru inelul perimetral, 21,6 m pentru inelul exterior și 35 m pentru conductorii radiali); 9 suduri aluminotermice Cadwell; 4 conectori mecanici cupru cu cupru, 3 bare de oțel și lipirea la armătura de fundație, 3 conectori mecanici cupru cu bare de oțel; placă principală de legare la pământ; material mic și conectarea la împământarea principală a parcului eolian, executate conform specificațiilor tehnologului, standardelor, desenelor și conform specificațiilor producătorului. Aceasta include protecția cablului de cupru gol în partea de jos a săpăturii cu un material de umplutură adecvat și tuburi pentru trecerea cablurilor de împământare fără contact cu betonul.</t>
  </si>
  <si>
    <t>CONTROLUL CALITĂȚII</t>
  </si>
  <si>
    <t>Controlul calității pentru beton și oțel în conformitate cu standardele naționale.</t>
  </si>
  <si>
    <t>INSPECȚIE GEOTEHNICĂ A FUNDULUI FUNDAȚIEI</t>
  </si>
  <si>
    <t xml:space="preserve">Inspecția geotehnică la fața locului a fundului fundației după excavare, efectuată de un geolog specializat pentru a verifica dacă proprietățile solului sunt cele menționate în raportul geotehnic și utilizate în proiectarea fundației. </t>
  </si>
  <si>
    <t>EXCAVAREA FUNDAȚIEI PENTRU PILONI</t>
  </si>
  <si>
    <t>Excavații pentru poziționarea pilonilor (piloni cu diametrul de 1000 mm), totul inclus.</t>
  </si>
  <si>
    <t xml:space="preserve">Beton structural pentru beton armat, cu o clasă de rezistență: C30/37 (fck=30MPa în tub de testare cilindric la 28 de zile), amestecat în stația de betoane, inclusiv turnarea cu pompa și vibrații în conformitate cu standardele naționale. Dimensiunea maximă a agregatului: 20 mm. Clasa de tasare S3 (consistență 10-15 cm). Se utilizează ciment rezistent la sulfați. </t>
  </si>
  <si>
    <r>
      <t>(3)</t>
    </r>
    <r>
      <rPr>
        <b/>
        <sz val="10"/>
        <color theme="1"/>
        <rFont val="Verdana"/>
        <family val="2"/>
      </rPr>
      <t xml:space="preserve"> BETON STRUCTURAL PENTRU PILONI C30/37</t>
    </r>
  </si>
  <si>
    <t>Beton structural pentru beton armat, cu o clasă de rezistență: C30/37 (fck=30MPa în tub de testare cilindric la 28 de zile), amestecat în stația de betoane, inclusiv turnarea cu pompa și vibrații în conformitate cu standardele naționale.</t>
  </si>
  <si>
    <r>
      <t>(3)</t>
    </r>
    <r>
      <rPr>
        <b/>
        <sz val="10"/>
        <color theme="1"/>
        <rFont val="Verdana"/>
        <family val="2"/>
      </rPr>
      <t xml:space="preserve"> OȚEL CORUGAT B500C f</t>
    </r>
    <r>
      <rPr>
        <b/>
        <vertAlign val="subscript"/>
        <sz val="10"/>
        <color theme="1"/>
        <rFont val="Verdana"/>
        <family val="2"/>
      </rPr>
      <t>yk</t>
    </r>
    <r>
      <rPr>
        <b/>
        <sz val="10"/>
        <color theme="1"/>
        <rFont val="Verdana"/>
        <family val="2"/>
      </rPr>
      <t>=500MPa PENTRU PILONI</t>
    </r>
  </si>
  <si>
    <t>Furnizarea și montarea conductorului de cupru gol de 50 mm² (80,4 m pentru inelul perimetral, 21,4 m pentru inelul exterior și 33 m pentru conductorii radiali); 9 suduri aluminotermice Cadwell; 4 conectori mecanici cupru cu cupru, 3 bare de oțel și lipirea la armătura de fundație, 3 conectori mecanici cupru cu bare de oțel; placă principală de legare la pământ; material mic și conectarea la împământarea principală a parcului eolian, executate conform specificațiilor tehnologului, standardelor, desenelor și conform specificațiilor producătorului. Aceasta include protecția cablului de cupru gol în partea de jos a săpăturii cu un material de umplutură adecvat și tuburi pentru trecerea cablurilor de împământare fără contact cu betonul.</t>
  </si>
  <si>
    <t xml:space="preserve"> </t>
  </si>
  <si>
    <t>UNIT</t>
  </si>
  <si>
    <t>m³</t>
  </si>
  <si>
    <t>un</t>
  </si>
  <si>
    <t>02.06</t>
  </si>
  <si>
    <t>02.07</t>
  </si>
  <si>
    <t>02.08</t>
  </si>
  <si>
    <t>02.09</t>
  </si>
  <si>
    <t>02.10</t>
  </si>
  <si>
    <t>02.11</t>
  </si>
  <si>
    <t>02.12</t>
  </si>
  <si>
    <t>ud</t>
  </si>
  <si>
    <t>Curățarea terenului și decaparea solului vegetal prin metode mecanice, inclusiv excavarea solului vegetal, tăierea tufișurilor și copacilor, extragerea ciotului, încărcarea și transportul la haldă sau la șantier acreditat. Include depozitarea solului vegetal în apropierea drumurilor de acces pentru revegetarea ulterioară a taluzurilor. Adancime medie 20 cm, latime 3 m.</t>
  </si>
  <si>
    <r>
      <t xml:space="preserve">Execuția și furnizarea materialelor necesare pentru realizarea unui șanț de cabluri pentru a găzdui: </t>
    </r>
    <r>
      <rPr>
        <b/>
        <sz val="10"/>
        <rFont val="Verdana"/>
        <family val="2"/>
      </rPr>
      <t>3 circuite de medie tensiune</t>
    </r>
    <r>
      <rPr>
        <sz val="10"/>
        <rFont val="Verdana"/>
        <family val="2"/>
      </rPr>
      <t xml:space="preserve">, 3 cabluri de fibră optică și conductor de împământare </t>
    </r>
    <r>
      <rPr>
        <b/>
        <sz val="10"/>
        <rFont val="Verdana"/>
        <family val="2"/>
      </rPr>
      <t>pe marginea drumurilor sau intersectii</t>
    </r>
    <r>
      <rPr>
        <sz val="10"/>
        <rFont val="Verdana"/>
        <family val="2"/>
      </rPr>
      <t>. Inclusiv excavarea în sol compactat și/sau rocă, cu mijloace mecanice (buldoexcavator, ciocan etc.) pentru șanțuri de cabluri, inclusiv încărcarea și transportul pe autocamion a produselor la locul de utilizare sau depozitul de deșeuri. Include compactarea bazei, furnizarea și amplasarea rambleului de nisip spălat de râu peste cablurile MT și rambleu compactat cu solul selectat din excavație. Include furnizarea și amplasarea de bandă de semnalizare din plastic standardizată, îngropată în șanțuri pentru cabluri electrice și plăci de plastic prefabricate fără halogeni ca protecție mecanică. În conformitate cu desenele proiectului. Şanţ tip C (1,00 m lăţime x 1,20 m adâncime)</t>
    </r>
  </si>
  <si>
    <r>
      <t xml:space="preserve">Execuția și furnizarea materialelor necesare construcției unui șanț de cabluri pentru a găzdui: </t>
    </r>
    <r>
      <rPr>
        <b/>
        <sz val="10"/>
        <rFont val="Verdana"/>
        <family val="2"/>
      </rPr>
      <t>1 circuit de medie tensiune</t>
    </r>
    <r>
      <rPr>
        <sz val="10"/>
        <rFont val="Verdana"/>
        <family val="2"/>
      </rPr>
      <t xml:space="preserve">, 1 cablu fibră optică și conductor de împământare </t>
    </r>
    <r>
      <rPr>
        <b/>
        <sz val="10"/>
        <rFont val="Verdana"/>
        <family val="2"/>
      </rPr>
      <t>la trecerile de drum și de canalizare</t>
    </r>
    <r>
      <rPr>
        <sz val="10"/>
        <rFont val="Verdana"/>
        <family val="2"/>
      </rPr>
      <t>. Inclusiv excavarea în sol compactat și/sau rocă, cu mijloace mecanice (buldoexcavator, ciocan etc.) pentru șanțuri de cabluri, inclusiv încărcarea și transportul cu autocamion a produselor de excavare la locul de utilizare sau depozit. Include compactarea bazei, furnizarea și amplasarea țevilor Ø200 și Ø90, masa beton fc'=200 kg/cm², rambleu compactat cu solul selectat din excavare, furnizarea și amplasarea benzii de semnalizare din plastic standardizată, furnizarea și rambleul suprafețelor rutiere material. În conformitate cu desenele proiectului. Şanţ tip D (0,70 m lățime x 1,20 m adâncime)</t>
    </r>
  </si>
  <si>
    <r>
      <t xml:space="preserve">Execuția și furnizarea materialelor necesare construirii unui șanț de cabluri pentru a găzdui </t>
    </r>
    <r>
      <rPr>
        <b/>
        <sz val="10"/>
        <rFont val="Verdana"/>
        <family val="2"/>
      </rPr>
      <t>2 circuite de medie tensiune</t>
    </r>
    <r>
      <rPr>
        <sz val="10"/>
        <rFont val="Verdana"/>
        <family val="2"/>
      </rPr>
      <t xml:space="preserve">, 2 cabluri de fibră optică și conductor de împământare </t>
    </r>
    <r>
      <rPr>
        <b/>
        <sz val="10"/>
        <rFont val="Verdana"/>
        <family val="2"/>
      </rPr>
      <t>la trecerile de drum și de canalizare</t>
    </r>
    <r>
      <rPr>
        <sz val="10"/>
        <rFont val="Verdana"/>
        <family val="2"/>
      </rPr>
      <t>. Inclusiv excavarea în sol compactat și/sau rocă, cu mijloace mecanice (buldoexcavator, ciocan etc.) pentru șanțuri de cabluri, inclusiv încărcarea și transportul cu autocamion a produselor de excavare la locul de utilizare sau depozit. Include compactarea bazei, furnizarea și amplasarea țevilor Ø200 și Ø90, masa beton fc'=200 kg/cm², rambleu compactat cu solul selectat din excavare, furnizarea și amplasarea benzii de semnalizare din plastic standardizată, furnizarea și rambleul suprafețelor rutiere material. În conformitate cu desenele proiectului. Şanţ tip E (1,10 m lăţime x 1,20 m adâncime)</t>
    </r>
  </si>
  <si>
    <r>
      <t xml:space="preserve">Execuția și furnizarea materialelor necesare construirii unui șanț de cabluri pentru a găzdui </t>
    </r>
    <r>
      <rPr>
        <b/>
        <sz val="10"/>
        <rFont val="Verdana"/>
        <family val="2"/>
      </rPr>
      <t>3 circuite de medie tensiun</t>
    </r>
    <r>
      <rPr>
        <sz val="10"/>
        <rFont val="Verdana"/>
        <family val="2"/>
      </rPr>
      <t xml:space="preserve">e, 3 cabluri de fibră optică și conductor de împământare </t>
    </r>
    <r>
      <rPr>
        <b/>
        <sz val="10"/>
        <rFont val="Verdana"/>
        <family val="2"/>
      </rPr>
      <t>la trecerile de drum și de canalizare</t>
    </r>
    <r>
      <rPr>
        <sz val="10"/>
        <rFont val="Verdana"/>
        <family val="2"/>
      </rPr>
      <t>. Inclusiv excavarea în sol compactat și/sau rocă, cu mijloace mecanice (buldoexcavator, ciocan etc.) pentru șanțuri de cabluri, inclusiv încărcarea și transportul cu autocamion a produselor de excavare la locul de utilizare sau depozit. Include compactarea bazei, furnizarea și amplasarea țevilor Ø200 și Ø40, masa beton fc'=200 kg/cm², rambleu compactat cu solul selectat din excavare, furnizarea și amplasarea benzii de semnalizare din plastic standardizată, furnizarea și rambleul suprafețelor rutiere material. În conformitate cu desenele proiectului. Şanţ tip F (0,70 m lăţime x 1,40 m adâncime)</t>
    </r>
  </si>
  <si>
    <r>
      <t xml:space="preserve">Execuție și furnizare materiale pentru execuția unui </t>
    </r>
    <r>
      <rPr>
        <b/>
        <sz val="10"/>
        <rFont val="Verdana"/>
        <family val="2"/>
      </rPr>
      <t>pasaj de cablu sub curs de apă</t>
    </r>
    <r>
      <rPr>
        <sz val="10"/>
        <rFont val="Verdana"/>
        <family val="2"/>
      </rPr>
      <t>, executat prin antrenare/forare, inclusiv țeavă de oțel de 600 mm cu generatoarea exterioară superioară a țevii la o adâncime de minim 2 m sub fundul albiei. Inclusiv subductele Ø200 și Ø90, inclusiv execuția completă a puțurilor de atac și de ieșire și cămine de vizitare. Include montarea unei mantale de protecție până la depășirea zonei de servitute rutieră pe ambele margini (țeavă cu aceleași caracteristici cu cea a cricului, sudata pe fiecare parte a cricului). În conformitate cu desenele proiectului.</t>
    </r>
  </si>
  <si>
    <r>
      <t xml:space="preserve">Executia si furnizarea materialelor necesare constructiei unui șanț de cabluri pentru gazduirea cablurilor </t>
    </r>
    <r>
      <rPr>
        <b/>
        <sz val="10"/>
        <rFont val="Verdana"/>
        <family val="2"/>
      </rPr>
      <t>într-o subtraversare a conductei de gaz</t>
    </r>
    <r>
      <rPr>
        <sz val="10"/>
        <rFont val="Verdana"/>
        <family val="2"/>
      </rPr>
      <t>. Inclusiv excavarea în sol compactat si/sau roca, cu mijloace mecanice (buldoexcavator, ciocan etc.) pentru ?an?uri de cabluri, inclusiv încarcarea ?i transportul cu autocamion a produselor de excavare la locul de utilizare sau depozit. Include compactarea bazei, alimentarea si amplasarea tevilor Ø200 si Ø90, masa beton fc'=150 kg/cm², rambleu compactat cu solul selectat din excavatie. În conformitate cu desenele proiectului.</t>
    </r>
  </si>
  <si>
    <r>
      <t xml:space="preserve">Furnizare și montare din </t>
    </r>
    <r>
      <rPr>
        <b/>
        <sz val="10"/>
        <rFont val="Verdana"/>
        <family val="2"/>
      </rPr>
      <t>aluminiu unipolar XLPE 70 mm²</t>
    </r>
    <r>
      <rPr>
        <sz val="10"/>
        <rFont val="Verdana"/>
        <family val="2"/>
      </rPr>
      <t>, cu ecran metalic. Conform standardelor, specificațiilor și desenelor.</t>
    </r>
  </si>
  <si>
    <r>
      <t xml:space="preserve">Furnizare și montare din </t>
    </r>
    <r>
      <rPr>
        <b/>
        <sz val="10"/>
        <rFont val="Verdana"/>
        <family val="2"/>
      </rPr>
      <t>aluminiu unipolar XLPE 185 mm²</t>
    </r>
    <r>
      <rPr>
        <sz val="10"/>
        <rFont val="Verdana"/>
        <family val="2"/>
      </rPr>
      <t>, cu ecran metalic. Conform standardelor, specificațiilor și desenelor.</t>
    </r>
  </si>
  <si>
    <r>
      <t xml:space="preserve">Furnizare și montare din </t>
    </r>
    <r>
      <rPr>
        <b/>
        <sz val="10"/>
        <rFont val="Verdana"/>
        <family val="2"/>
      </rPr>
      <t>aluminiu unipolar XLPE 240 mm²</t>
    </r>
    <r>
      <rPr>
        <sz val="10"/>
        <rFont val="Verdana"/>
        <family val="2"/>
      </rPr>
      <t>, cu ecran metalic. Conform standardelor, specificațiilor și desenelor.</t>
    </r>
  </si>
  <si>
    <r>
      <t xml:space="preserve">Furnizare și montare din </t>
    </r>
    <r>
      <rPr>
        <b/>
        <sz val="10"/>
        <rFont val="Verdana"/>
        <family val="2"/>
      </rPr>
      <t>aluminiu unipolar XLPE 630 mm²</t>
    </r>
    <r>
      <rPr>
        <sz val="10"/>
        <rFont val="Verdana"/>
        <family val="2"/>
      </rPr>
      <t>, cu ecran metalic. Conform standardelor, specificațiilor și desenelor.</t>
    </r>
  </si>
  <si>
    <r>
      <t xml:space="preserve">Conector unipolar (material+ansamblu) care conectează aparatul de distribuție al turbinei eoliene sau cel al substației </t>
    </r>
    <r>
      <rPr>
        <b/>
        <sz val="10"/>
        <rFont val="Verdana"/>
        <family val="2"/>
      </rPr>
      <t>pentru cablu din aluminiu de 70 mm²</t>
    </r>
    <r>
      <rPr>
        <sz val="10"/>
        <rFont val="Verdana"/>
        <family val="2"/>
      </rPr>
      <t>, conform standardelor și specificațiilor și conform desenelor.</t>
    </r>
  </si>
  <si>
    <r>
      <t xml:space="preserve">Conector unipolar (material+ansamblu) care conectează aparatul de distribuție al turbinei eoliene sau cel al substației </t>
    </r>
    <r>
      <rPr>
        <b/>
        <sz val="10"/>
        <rFont val="Verdana"/>
        <family val="2"/>
      </rPr>
      <t>pentru cablu din aluminiu de 185 mm²</t>
    </r>
    <r>
      <rPr>
        <sz val="10"/>
        <rFont val="Verdana"/>
        <family val="2"/>
      </rPr>
      <t>, conform standardelor și specificațiilor și conform desenelor.</t>
    </r>
  </si>
  <si>
    <r>
      <t xml:space="preserve">Conector unipolar (material+ansamblu) care conectează aparatul de distribuție al turbinei eoliene sau cel al substației </t>
    </r>
    <r>
      <rPr>
        <b/>
        <sz val="10"/>
        <rFont val="Verdana"/>
        <family val="2"/>
      </rPr>
      <t>pentru cablu din aluminiu de 240 mm²</t>
    </r>
    <r>
      <rPr>
        <sz val="10"/>
        <rFont val="Verdana"/>
        <family val="2"/>
      </rPr>
      <t>, conform standardelor și specificațiilor și conform desenelor.</t>
    </r>
  </si>
  <si>
    <r>
      <t xml:space="preserve">Conector unipolar (material+ansamblu) care conectează aparatul de distribuție al turbinei eoliene sau cel al substației </t>
    </r>
    <r>
      <rPr>
        <b/>
        <sz val="10"/>
        <rFont val="Verdana"/>
        <family val="2"/>
      </rPr>
      <t>pentru cablu din aluminiu de 630 mm²</t>
    </r>
    <r>
      <rPr>
        <sz val="10"/>
        <rFont val="Verdana"/>
        <family val="2"/>
      </rPr>
      <t>, conform standardelor și specificațiilor și conform desenelor.</t>
    </r>
  </si>
  <si>
    <r>
      <rPr>
        <b/>
        <sz val="10"/>
        <rFont val="Verdana"/>
        <family val="2"/>
      </rPr>
      <t>Împământarea turbinelor eoliene pentru fundații convenționale</t>
    </r>
    <r>
      <rPr>
        <sz val="10"/>
        <rFont val="Verdana"/>
        <family val="2"/>
      </rPr>
      <t>. Furnizarea și așezarea conductorului de cupru gol de 50 mm² (85 m pentru inelul perimetral, 21,6 m pentru inelul exterior și 35 m pentru conductorii radiali); 9 Sudare aluminotermică Cadwell; 4 conectori mecanici din cupru la cupru, 3 bare de oțel și lipire la armatura de fundație, 3 conectori mecanici din cupru la bară de oțel; placa principală de împământare; material mic și conexiune la împământarea principală a parcului eolian, realizată conform specificațiilor tehnologilor, standardelor, desenelor și conform specificațiilor producătorului. Include protecția cablului de cupru gol la fundul excavației cu rambleu adecvat și tuburi pentru trecerea cablurilor de împământare fără contact cu betonul.</t>
    </r>
  </si>
  <si>
    <r>
      <rPr>
        <b/>
        <sz val="10"/>
        <rFont val="Verdana"/>
        <family val="2"/>
      </rPr>
      <t>Împământare turbine eoliene pentru fundația piloților</t>
    </r>
    <r>
      <rPr>
        <sz val="10"/>
        <rFont val="Verdana"/>
        <family val="2"/>
      </rPr>
      <t>. Furnizarea și așezarea conductorului de cupru gol de 50 mm² (80,4 m pentru inelul perimetral, 21,4 m pentru inelul exterior și 33 m pentru conductorii radiali); 9 Sudare aluminotermică Cadwell; 4 conectori mecanici din cupru la cupru, 3 bare de oțel și lipire la armatura de fundație, 3 conectori mecanici din cupru la bară de oțel; placa principală de împământare; material mic și conexiune la împământarea principală a parcului eolian, realizată conform specificațiilor tehnologilor, standardelor, desenelor și conform specificațiilor producătorului. Include protecția cablului de cupru gol la fundul excavației cu rambleu adecvat și tuburi pentru trecerea cablurilor de împământare fără contact cu betonul.</t>
    </r>
  </si>
  <si>
    <r>
      <t xml:space="preserve">Furnizarea si montarea liniei de transmisie de semnal si date pentru control, manevra si automatizare, pe baza de </t>
    </r>
    <r>
      <rPr>
        <b/>
        <sz val="10"/>
        <rFont val="Verdana"/>
        <family val="2"/>
      </rPr>
      <t>cablu din fibra optica singlemod 9/125 µm</t>
    </r>
    <r>
      <rPr>
        <sz val="10"/>
        <rFont val="Verdana"/>
        <family val="2"/>
      </rPr>
      <t>, armura din fibra de sticla, cu 12 fibre, structura libera prevazuta cu protectie impotriva umiditatii si rozatoarelor, conform standardelor si specificatiilor aplicabile si conform desenelor.</t>
    </r>
  </si>
  <si>
    <r>
      <t xml:space="preserve">Execuția și furnizarea materialelor necesare pentru realizarea unui șanț de cabluri pentru a adăposti:  </t>
    </r>
    <r>
      <rPr>
        <b/>
        <sz val="10"/>
        <rFont val="Verdana"/>
        <family val="2"/>
      </rPr>
      <t>1 circuit de medie tensiune</t>
    </r>
    <r>
      <rPr>
        <sz val="10"/>
        <rFont val="Verdana"/>
        <family val="2"/>
      </rPr>
      <t xml:space="preserve">, 1 cablu de fibră optică și conductor de împământare </t>
    </r>
    <r>
      <rPr>
        <b/>
        <sz val="10"/>
        <rFont val="Verdana"/>
        <family val="2"/>
      </rPr>
      <t>pe marginea drumurilor sau intersectii</t>
    </r>
    <r>
      <rPr>
        <sz val="10"/>
        <rFont val="Verdana"/>
        <family val="2"/>
      </rPr>
      <t>. Inclusiv excavarea în sol compactat și/sau rocă, cu mijloace mecanice (buldoexcavator, etc.) pentru șanțuri de cabluri, inclusiv încărcarea și transportul pe autocamion a produselor la locul de utilizare sau depozitul de deșeuri. Include compactarea bazei, furnizarea și amplasarea rambleului de nisip spălat de râu peste cablurile MT și rambleu compactat cu solul selectat din excavare. Include furnizarea și amplasarea de bandă de semnalizare din plastic standardizată, îngropată în șanțuri pentru cabluri electrice și plăci de plastic prefabricate fără halogeni ca protecție mecanică. În conformitate cu desenele proiectului. Şanţ tip A (0,40 m lăţime x 1,20 m adâncime)</t>
    </r>
  </si>
  <si>
    <r>
      <t xml:space="preserve">Execuția și furnizarea materialelor necesare pentru realizarea unui șanț de cabluri pentru a găzdui:  </t>
    </r>
    <r>
      <rPr>
        <b/>
        <sz val="10"/>
        <rFont val="Verdana"/>
        <family val="2"/>
      </rPr>
      <t>2 circuite de medie tensiune</t>
    </r>
    <r>
      <rPr>
        <sz val="10"/>
        <rFont val="Verdana"/>
        <family val="2"/>
      </rPr>
      <t xml:space="preserve">, 2 cabluri de fibră optică și conductor de împământare </t>
    </r>
    <r>
      <rPr>
        <b/>
        <sz val="10"/>
        <rFont val="Verdana"/>
        <family val="2"/>
      </rPr>
      <t>pe marginea drumurilor sau intersectii</t>
    </r>
    <r>
      <rPr>
        <sz val="10"/>
        <rFont val="Verdana"/>
        <family val="2"/>
      </rPr>
      <t>. Inclusiv excavarea în sol compactat și/sau rocă, cu mijloace mecanice (buldoexcavator, ciocan etc.) pentru șanțuri de cabluri, inclusiv încărcarea și transportul pe autocamion a produselor la locul de utilizare sau depozitul de deșeuri. Include compactarea bazei, furnizarea și amplasarea rambleului de nisip spălat de râu peste cablurile MT și rambleu compactat cu solul selectat din excavație. Include furnizarea și amplasarea de bandă de semnalizare din plastic standardizată, îngropată în șanțuri pentru cabluri electrice și plăci de plastic prefabricate fără halogeni ca protecție mecanică. În conformitate cu desenele proiectului. Şanţ tip B (0,60 m lățime x 1,20 m adâncime)</t>
    </r>
  </si>
  <si>
    <r>
      <rPr>
        <b/>
        <sz val="10"/>
        <rFont val="Verdana"/>
        <family val="2"/>
      </rPr>
      <t>Localizator de marcare cu bile, cititor/scriitor RFID</t>
    </r>
    <r>
      <rPr>
        <sz val="10"/>
        <rFont val="Verdana"/>
        <family val="2"/>
      </rPr>
      <t xml:space="preserve"> cu rază lungă de acțiune pentru localizarea și programarea etichetelor pasive îngropate.</t>
    </r>
  </si>
  <si>
    <r>
      <rPr>
        <b/>
        <sz val="10"/>
        <rFont val="Verdana"/>
        <family val="2"/>
      </rPr>
      <t>Marcator traseu cablu și schimbare de direcție</t>
    </r>
    <r>
      <rPr>
        <sz val="10"/>
        <rFont val="Verdana"/>
        <family val="2"/>
      </rPr>
      <t>: marcator electronic pasiv pasiv cu bile RFID pentru instalare îngropată. Câmp sferic sau dipol, codat de culoare pentru locația instalațiilor de alimentare. Conform reglementărilor și standardelor internaționale.</t>
    </r>
  </si>
  <si>
    <t>00.01</t>
  </si>
  <si>
    <r>
      <rPr>
        <b/>
        <sz val="10"/>
        <rFont val="Verdana"/>
        <family val="2"/>
      </rPr>
      <t>Conectarea fibrelor optice pentru turbine eoliene si substatie</t>
    </r>
    <r>
      <rPr>
        <sz val="10"/>
        <rFont val="Verdana"/>
        <family val="2"/>
      </rPr>
      <t>. Inclusiv conectori pentru 24 de fibre pentru fiecare intrare de cablu la turbina eoliana, cutie de conectare cu capacitate pentru 24 de unitati, patch cord de interconectare între cutia anterioara si conectorii echipamentului de comunicatii al cabinetului de control de joasa tensiune. Include furnizarea a 24 de patch cord pentru fiecare jumper de bucla de fibra optica în cazul absentei sursei de alimentare. Inclusiv cele necesare pentru racordarea la echipamentul de comunicatii al statiei si executarea îmbinarilor de fibra optica necesare.</t>
    </r>
  </si>
  <si>
    <r>
      <t xml:space="preserve">Furnizare si executie de </t>
    </r>
    <r>
      <rPr>
        <b/>
        <sz val="10"/>
        <rFont val="Verdana"/>
        <family val="2"/>
      </rPr>
      <t>mansonari unipolare pentru cablu de 70 mm²</t>
    </r>
    <r>
      <rPr>
        <sz val="10"/>
        <rFont val="Verdana"/>
        <family val="2"/>
      </rPr>
      <t>, numarul acestora fiind cel minim necesar si supuse intotdeauna aprobarii. Complet instalat și conectat.
Notă. îmbinările sunt luate în considerare pentru tambur de cablu de 1000 m.</t>
    </r>
  </si>
  <si>
    <r>
      <t xml:space="preserve">Furnizare si executie de </t>
    </r>
    <r>
      <rPr>
        <b/>
        <sz val="10"/>
        <rFont val="Verdana"/>
        <family val="2"/>
      </rPr>
      <t>mansonari unipolare pentru cablu de 185 mm²</t>
    </r>
    <r>
      <rPr>
        <sz val="10"/>
        <rFont val="Verdana"/>
        <family val="2"/>
      </rPr>
      <t>, numarul acestora fiind cel minim necesar si supuse intotdeauna aprobarii. Complet instalat și conectat.
Notă. îmbinările sunt luate în considerare pentru tambur de cablu de 1000 m.</t>
    </r>
  </si>
  <si>
    <r>
      <t>Furnizare si executie de</t>
    </r>
    <r>
      <rPr>
        <b/>
        <sz val="10"/>
        <rFont val="Verdana"/>
        <family val="2"/>
      </rPr>
      <t xml:space="preserve"> mansonari unipolare pentru cablu de 240 mm²</t>
    </r>
    <r>
      <rPr>
        <sz val="10"/>
        <rFont val="Verdana"/>
        <family val="2"/>
      </rPr>
      <t>, numarul acestora fiind cel minim necesar si supuse intotdeauna aprobarii. Complet instalat și conectat.
Notă. îmbinările sunt luate în considerare pentru tambur de cablu de 1000 m.</t>
    </r>
  </si>
  <si>
    <r>
      <t xml:space="preserve">Furnizare si executie de </t>
    </r>
    <r>
      <rPr>
        <b/>
        <sz val="10"/>
        <rFont val="Verdana"/>
        <family val="2"/>
      </rPr>
      <t>mansonari unipolare pentru cablu de 630 mm²</t>
    </r>
    <r>
      <rPr>
        <sz val="10"/>
        <rFont val="Verdana"/>
        <family val="2"/>
      </rPr>
      <t>, numarul acestora fiind cel minim necesar si supuse intotdeauna aprobarii. Complet instalat și conectat.
Notă. îmbinările sunt luate în considerare pentru tambur de cablu de 1000 m.</t>
    </r>
  </si>
  <si>
    <r>
      <t xml:space="preserve">Furnizare și pozare </t>
    </r>
    <r>
      <rPr>
        <b/>
        <sz val="10"/>
        <rFont val="Verdana"/>
        <family val="2"/>
      </rPr>
      <t>cablu de împământare pe bază de conductor de cupru de 50 mm²</t>
    </r>
    <r>
      <rPr>
        <sz val="10"/>
        <rFont val="Verdana"/>
        <family val="2"/>
      </rPr>
      <t>, p/p de sudare aluminotermă de la fiecare turbină eoliană, cutii secționabile pentru măsurarea împământului, material mic și conexiuni, conform specificațiilor producătorului, standardelor și desenelor.</t>
    </r>
  </si>
  <si>
    <t>BoQ SACELE WF</t>
  </si>
  <si>
    <t xml:space="preserve">PARC EOLIAN SACELE (ROMÂNIA)
LUCRARI RETEA MT </t>
  </si>
  <si>
    <t>Nr. crt.</t>
  </si>
  <si>
    <t>Denumirea capitolelor şi subcapitolelor de cheltuieli</t>
  </si>
  <si>
    <t>1</t>
  </si>
  <si>
    <t>2</t>
  </si>
  <si>
    <t>3</t>
  </si>
  <si>
    <t>CAPITOLUL 1 Cheltuieli pentru obţinerea şi amenajarea terenului</t>
  </si>
  <si>
    <t>1.3</t>
  </si>
  <si>
    <t>Amenajări pentru protecţia mediului şi aducerea terenului la starea iniţială</t>
  </si>
  <si>
    <t>Detalii de Executie Fundatii Piloti &amp; Documentatie As-Build</t>
  </si>
  <si>
    <t>CANTITATE</t>
  </si>
  <si>
    <t>04. RETEA FIBRA OPTICA</t>
  </si>
  <si>
    <t>03.IMPAMANTARE</t>
  </si>
  <si>
    <t>02. CABLURI &amp; TESTE/PROBE</t>
  </si>
  <si>
    <t>00. PROIECTARE</t>
  </si>
  <si>
    <t>01. CANALIZATIE CABLU</t>
  </si>
  <si>
    <t>Total capitol 1</t>
  </si>
  <si>
    <t>CAPITOLUL 3 Cheltuieli pentru proiectare şi asistenţă tehnică</t>
  </si>
  <si>
    <t>3.5</t>
  </si>
  <si>
    <t>Proiectare</t>
  </si>
  <si>
    <t>3.8</t>
  </si>
  <si>
    <t>Asistenţă tehnică</t>
  </si>
  <si>
    <t>CAPITOLUL 4 Cheltuieli pentru investiţia de bază</t>
  </si>
  <si>
    <t>4.1</t>
  </si>
  <si>
    <t>Construcţii şi instalaţii</t>
  </si>
  <si>
    <t>4.5</t>
  </si>
  <si>
    <t xml:space="preserve">Conductori de Medie Tensiune M.T. </t>
  </si>
  <si>
    <t>5.1</t>
  </si>
  <si>
    <t>Organizare de şantier</t>
  </si>
  <si>
    <t>Total capitol 4</t>
  </si>
  <si>
    <t>CAPITOLUL 5 Alte cheltuieli</t>
  </si>
  <si>
    <t>Total capitol 5</t>
  </si>
  <si>
    <t>CAPITOLUL 6 Cheltuieli pentru probe tehnlogice si teste</t>
  </si>
  <si>
    <t>Total capitol 6</t>
  </si>
  <si>
    <t>Probe tehnologice şi teste</t>
  </si>
  <si>
    <t>TOTAL GENERAL</t>
  </si>
  <si>
    <r>
      <rPr>
        <b/>
        <sz val="11"/>
        <rFont val="Verdana"/>
        <family val="2"/>
      </rPr>
      <t>EOLENERG PROJECT SRL</t>
    </r>
    <r>
      <rPr>
        <b/>
        <sz val="16"/>
        <rFont val="Verdana"/>
        <family val="2"/>
      </rPr>
      <t xml:space="preserve">
PARC EOLIAN SACELE (ROMÂNIA)</t>
    </r>
  </si>
  <si>
    <t>Total capitol 3</t>
  </si>
  <si>
    <t>Moneda/Currency</t>
  </si>
  <si>
    <t>DEFINESTE MONEDA / TYPE THE CURRENCY</t>
  </si>
  <si>
    <t>Formular intern deviz general / Form for general estimation cost. 
A nu se oferta ! For reference not to be quoted !</t>
  </si>
  <si>
    <t>Detalii de Executie Sistem de Medie Tensiune &amp; Documentatie As-Build</t>
  </si>
  <si>
    <t>Detalii de Executie Drumuri si Platforme &amp; Documentatie As-Build</t>
  </si>
  <si>
    <t>Detalii de Executie Fundatii conventionale &amp; Documentatie As-Build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</si>
</sst>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sz val="10"/>
      <name val="Arial"/>
      <family val="2"/>
    </font>
    <font>
      <sz val="10"/>
      <name val="Verdana"/>
      <family val="2"/>
    </font>
    <font>
      <b/>
      <sz val="12"/>
      <color theme="0"/>
      <name val="Verdana"/>
      <family val="2"/>
    </font>
    <font>
      <b/>
      <sz val="10"/>
      <name val="Verdana"/>
      <family val="2"/>
    </font>
    <font>
      <sz val="10"/>
      <color theme="1"/>
      <name val="Verdana"/>
      <family val="2"/>
    </font>
    <font>
      <b/>
      <sz val="11"/>
      <color theme="0"/>
      <name val="Verdana"/>
      <family val="2"/>
    </font>
    <font>
      <b/>
      <vertAlign val="superscript"/>
      <sz val="10"/>
      <name val="Verdana"/>
      <family val="2"/>
    </font>
    <font>
      <sz val="10"/>
      <color rgb="FFFF0000"/>
      <name val="Verdana"/>
      <family val="2"/>
    </font>
    <font>
      <sz val="11"/>
      <color theme="1"/>
      <name val="Verdana"/>
      <family val="2"/>
    </font>
    <font>
      <b/>
      <sz val="9"/>
      <name val="Verdana"/>
      <family val="2"/>
    </font>
    <font>
      <sz val="9"/>
      <name val="Verdana"/>
      <family val="2"/>
    </font>
    <font>
      <b/>
      <sz val="16"/>
      <name val="Verdana"/>
      <family val="2"/>
    </font>
    <font>
      <b/>
      <sz val="10"/>
      <name val="Arial"/>
      <family val="2"/>
    </font>
    <font>
      <b/>
      <vertAlign val="superscript"/>
      <sz val="10"/>
      <color theme="1"/>
      <name val="Verdana"/>
      <family val="2"/>
    </font>
    <font>
      <b/>
      <sz val="10"/>
      <color theme="1"/>
      <name val="Verdana"/>
      <family val="2"/>
    </font>
    <font>
      <vertAlign val="superscript"/>
      <sz val="10"/>
      <color theme="1"/>
      <name val="Verdana"/>
      <family val="2"/>
    </font>
    <font>
      <sz val="10"/>
      <color rgb="FF000000"/>
      <name val="Verdana"/>
      <family val="2"/>
    </font>
    <font>
      <b/>
      <vertAlign val="subscript"/>
      <sz val="10"/>
      <color theme="1"/>
      <name val="Verdana"/>
      <family val="2"/>
    </font>
    <font>
      <vertAlign val="subscript"/>
      <sz val="10"/>
      <color rgb="FF000000"/>
      <name val="Verdana"/>
      <family val="2"/>
    </font>
    <font>
      <b/>
      <sz val="11"/>
      <color theme="1"/>
      <name val="Calibri"/>
      <family val="2"/>
      <charset val="238"/>
      <scheme val="minor"/>
    </font>
    <font>
      <b/>
      <i/>
      <sz val="11"/>
      <color theme="1"/>
      <name val="ADLaM Display"/>
    </font>
    <font>
      <sz val="11"/>
      <color theme="1"/>
      <name val="ADLaM Display"/>
    </font>
    <font>
      <b/>
      <sz val="11"/>
      <name val="Verdana"/>
      <family val="2"/>
    </font>
    <font>
      <b/>
      <sz val="18"/>
      <name val="Verdana"/>
      <family val="2"/>
    </font>
    <font>
      <b/>
      <sz val="12"/>
      <name val="Verdana"/>
      <family val="2"/>
    </font>
  </fonts>
  <fills count="10">
    <fill>
      <patternFill patternType="none"/>
    </fill>
    <fill>
      <patternFill patternType="gray125"/>
    </fill>
    <fill>
      <patternFill patternType="solid">
        <fgColor theme="0" tint="-0.14999847407452621"/>
        <bgColor indexed="64"/>
      </patternFill>
    </fill>
    <fill>
      <patternFill patternType="solid">
        <fgColor theme="5"/>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92D050"/>
        <bgColor indexed="64"/>
      </patternFill>
    </fill>
    <fill>
      <patternFill patternType="solid">
        <fgColor theme="5" tint="0.39997558519241921"/>
        <bgColor indexed="64"/>
      </patternFill>
    </fill>
  </fills>
  <borders count="35">
    <border>
      <left/>
      <right/>
      <top/>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xf numFmtId="0" fontId="2" fillId="0" borderId="0"/>
    <xf numFmtId="0" fontId="1" fillId="0" borderId="0"/>
    <xf numFmtId="0" fontId="2" fillId="0" borderId="0"/>
  </cellStyleXfs>
  <cellXfs count="190">
    <xf numFmtId="0" fontId="0" fillId="0" borderId="0" xfId="0"/>
    <xf numFmtId="0" fontId="3" fillId="0" borderId="0" xfId="1" applyFont="1" applyAlignment="1">
      <alignment vertical="center"/>
    </xf>
    <xf numFmtId="0" fontId="3" fillId="0" borderId="0" xfId="1" applyFont="1" applyAlignment="1">
      <alignment horizontal="left" vertical="center"/>
    </xf>
    <xf numFmtId="0" fontId="3" fillId="0" borderId="0" xfId="1" applyFont="1"/>
    <xf numFmtId="0" fontId="3" fillId="0" borderId="0" xfId="1" applyFont="1" applyAlignment="1">
      <alignment horizontal="center" vertical="center" wrapText="1"/>
    </xf>
    <xf numFmtId="0" fontId="3" fillId="0" borderId="0" xfId="1" applyFont="1" applyAlignment="1">
      <alignment horizontal="left" vertical="center" wrapText="1"/>
    </xf>
    <xf numFmtId="0" fontId="5" fillId="0" borderId="7" xfId="1" applyFont="1" applyBorder="1" applyAlignment="1">
      <alignment horizontal="center" vertical="center" wrapText="1"/>
    </xf>
    <xf numFmtId="0" fontId="5" fillId="4" borderId="8" xfId="1" applyFont="1" applyFill="1" applyBorder="1" applyAlignment="1">
      <alignment horizontal="left" vertical="center" wrapText="1"/>
    </xf>
    <xf numFmtId="4" fontId="3" fillId="0" borderId="7" xfId="1" applyNumberFormat="1" applyFont="1" applyBorder="1" applyAlignment="1">
      <alignment horizontal="center" vertical="center" wrapText="1"/>
    </xf>
    <xf numFmtId="3" fontId="5" fillId="0" borderId="9" xfId="1" applyNumberFormat="1" applyFont="1" applyBorder="1" applyAlignment="1">
      <alignment horizontal="center" vertical="center"/>
    </xf>
    <xf numFmtId="0" fontId="5" fillId="0" borderId="10" xfId="1" applyFont="1" applyBorder="1" applyAlignment="1">
      <alignment horizontal="center" vertical="center" wrapText="1"/>
    </xf>
    <xf numFmtId="4" fontId="3" fillId="0" borderId="7" xfId="1" applyNumberFormat="1" applyFont="1" applyBorder="1" applyAlignment="1">
      <alignment horizontal="center" vertical="center"/>
    </xf>
    <xf numFmtId="0" fontId="3" fillId="0" borderId="0" xfId="1" applyFont="1" applyAlignment="1">
      <alignment horizontal="center" vertical="center"/>
    </xf>
    <xf numFmtId="49" fontId="5" fillId="0" borderId="7" xfId="1" applyNumberFormat="1" applyFont="1" applyBorder="1" applyAlignment="1">
      <alignment horizontal="center" vertical="center" wrapText="1"/>
    </xf>
    <xf numFmtId="49" fontId="5" fillId="0" borderId="10" xfId="1" applyNumberFormat="1" applyFont="1" applyBorder="1" applyAlignment="1">
      <alignment horizontal="center" vertical="center" wrapText="1"/>
    </xf>
    <xf numFmtId="4" fontId="6" fillId="0" borderId="7" xfId="2" applyNumberFormat="1" applyFont="1" applyBorder="1" applyAlignment="1">
      <alignment horizontal="center" vertical="center" wrapText="1"/>
    </xf>
    <xf numFmtId="0" fontId="5" fillId="0" borderId="10" xfId="1" applyFont="1" applyBorder="1" applyAlignment="1">
      <alignment horizontal="center" vertical="top" wrapText="1"/>
    </xf>
    <xf numFmtId="0" fontId="5" fillId="0" borderId="7" xfId="1" applyFont="1" applyBorder="1" applyAlignment="1">
      <alignment horizontal="left" vertical="center" wrapText="1"/>
    </xf>
    <xf numFmtId="0" fontId="5" fillId="0" borderId="0" xfId="1" applyFont="1" applyAlignment="1">
      <alignment horizontal="center" vertical="center" wrapText="1"/>
    </xf>
    <xf numFmtId="0" fontId="2" fillId="0" borderId="0" xfId="1"/>
    <xf numFmtId="0" fontId="2" fillId="0" borderId="0" xfId="1" applyAlignment="1">
      <alignment horizontal="left"/>
    </xf>
    <xf numFmtId="3" fontId="5" fillId="2" borderId="7" xfId="1" applyNumberFormat="1" applyFont="1" applyFill="1" applyBorder="1" applyAlignment="1">
      <alignment horizontal="center" vertical="center"/>
    </xf>
    <xf numFmtId="0" fontId="3" fillId="0" borderId="12" xfId="1" applyFont="1" applyBorder="1" applyAlignment="1">
      <alignment horizontal="center" vertical="center" wrapText="1"/>
    </xf>
    <xf numFmtId="4" fontId="2" fillId="0" borderId="0" xfId="1" applyNumberFormat="1"/>
    <xf numFmtId="4" fontId="3" fillId="0" borderId="7" xfId="2" applyNumberFormat="1" applyFont="1" applyBorder="1" applyAlignment="1">
      <alignment horizontal="center" vertical="center" wrapText="1"/>
    </xf>
    <xf numFmtId="0" fontId="3" fillId="0" borderId="11" xfId="1" applyFont="1" applyBorder="1"/>
    <xf numFmtId="0" fontId="10" fillId="0" borderId="0" xfId="2" applyFont="1" applyAlignment="1">
      <alignment horizontal="left" vertical="center" wrapText="1"/>
    </xf>
    <xf numFmtId="0" fontId="2" fillId="0" borderId="0" xfId="1" applyAlignment="1">
      <alignment wrapText="1"/>
    </xf>
    <xf numFmtId="0" fontId="5" fillId="0" borderId="0" xfId="1" applyFont="1"/>
    <xf numFmtId="0" fontId="11" fillId="0" borderId="0" xfId="1" applyFont="1"/>
    <xf numFmtId="3" fontId="5" fillId="2" borderId="9" xfId="1" applyNumberFormat="1" applyFont="1" applyFill="1" applyBorder="1" applyAlignment="1">
      <alignment horizontal="center" vertical="center"/>
    </xf>
    <xf numFmtId="0" fontId="12" fillId="0" borderId="0" xfId="1" applyFont="1"/>
    <xf numFmtId="0" fontId="11" fillId="0" borderId="5" xfId="1" applyFont="1" applyBorder="1" applyAlignment="1">
      <alignment horizontal="center" vertical="center" wrapText="1"/>
    </xf>
    <xf numFmtId="0" fontId="11" fillId="0" borderId="6" xfId="1" applyFont="1" applyBorder="1" applyAlignment="1">
      <alignment horizontal="center" vertical="center" wrapText="1"/>
    </xf>
    <xf numFmtId="4" fontId="11" fillId="0" borderId="6" xfId="1" applyNumberFormat="1" applyFont="1" applyBorder="1" applyAlignment="1">
      <alignment horizontal="center" vertical="center" wrapText="1"/>
    </xf>
    <xf numFmtId="0" fontId="5" fillId="0" borderId="8" xfId="1" applyFont="1" applyBorder="1" applyAlignment="1">
      <alignment horizontal="center" vertical="center" wrapText="1"/>
    </xf>
    <xf numFmtId="49" fontId="5" fillId="0" borderId="8" xfId="1" applyNumberFormat="1" applyFont="1" applyBorder="1" applyAlignment="1">
      <alignment horizontal="center" vertical="center" wrapText="1"/>
    </xf>
    <xf numFmtId="0" fontId="5" fillId="0" borderId="8" xfId="1" applyFont="1" applyBorder="1" applyAlignment="1">
      <alignment horizontal="center" vertical="top" wrapText="1"/>
    </xf>
    <xf numFmtId="0" fontId="5" fillId="0" borderId="11" xfId="1" applyFont="1" applyBorder="1" applyAlignment="1">
      <alignment horizontal="center" vertical="center" wrapText="1"/>
    </xf>
    <xf numFmtId="0" fontId="14" fillId="0" borderId="0" xfId="1" applyFont="1"/>
    <xf numFmtId="0" fontId="3" fillId="0" borderId="8" xfId="1" applyFont="1" applyBorder="1" applyAlignment="1">
      <alignment horizontal="left" vertical="center" wrapText="1"/>
    </xf>
    <xf numFmtId="0" fontId="11" fillId="0" borderId="13" xfId="1" applyFont="1" applyBorder="1" applyAlignment="1">
      <alignment horizontal="center" vertical="center" wrapText="1"/>
    </xf>
    <xf numFmtId="4" fontId="11" fillId="0" borderId="14" xfId="1" applyNumberFormat="1" applyFont="1" applyBorder="1" applyAlignment="1">
      <alignment horizontal="center" vertical="center" wrapText="1"/>
    </xf>
    <xf numFmtId="4" fontId="6" fillId="0" borderId="9" xfId="2" applyNumberFormat="1" applyFont="1" applyBorder="1" applyAlignment="1">
      <alignment horizontal="center" vertical="center" wrapText="1"/>
    </xf>
    <xf numFmtId="4" fontId="5" fillId="2" borderId="9" xfId="1" applyNumberFormat="1" applyFont="1" applyFill="1" applyBorder="1" applyAlignment="1">
      <alignment horizontal="center" vertical="center"/>
    </xf>
    <xf numFmtId="0" fontId="11" fillId="0" borderId="7" xfId="1" applyFont="1" applyBorder="1" applyAlignment="1">
      <alignment horizontal="center" vertical="center" wrapText="1"/>
    </xf>
    <xf numFmtId="0" fontId="15" fillId="0" borderId="7" xfId="0" applyFont="1" applyBorder="1" applyAlignment="1">
      <alignment vertical="center" wrapText="1"/>
    </xf>
    <xf numFmtId="0" fontId="6" fillId="0" borderId="7" xfId="0" applyFont="1" applyBorder="1" applyAlignment="1">
      <alignment vertical="center" wrapText="1"/>
    </xf>
    <xf numFmtId="0" fontId="16" fillId="0" borderId="7" xfId="0" applyFont="1" applyBorder="1" applyAlignment="1">
      <alignment vertical="center" wrapText="1"/>
    </xf>
    <xf numFmtId="0" fontId="18" fillId="0" borderId="7" xfId="0" applyFont="1" applyBorder="1" applyAlignment="1">
      <alignment vertical="center" wrapText="1"/>
    </xf>
    <xf numFmtId="0" fontId="3" fillId="0" borderId="0" xfId="1" applyFont="1" applyAlignment="1">
      <alignment horizontal="center"/>
    </xf>
    <xf numFmtId="0" fontId="3" fillId="0" borderId="9" xfId="1" applyFont="1" applyBorder="1" applyAlignment="1">
      <alignment horizontal="center" vertical="center" wrapText="1"/>
    </xf>
    <xf numFmtId="0" fontId="2" fillId="0" borderId="0" xfId="1" applyAlignment="1">
      <alignment horizontal="center" vertical="center"/>
    </xf>
    <xf numFmtId="0" fontId="12" fillId="0" borderId="5" xfId="1" applyFont="1" applyBorder="1" applyAlignment="1">
      <alignment horizontal="center" vertical="center" wrapText="1"/>
    </xf>
    <xf numFmtId="0" fontId="12" fillId="0" borderId="6" xfId="1" applyFont="1" applyBorder="1" applyAlignment="1">
      <alignment horizontal="center" vertical="center" wrapText="1"/>
    </xf>
    <xf numFmtId="4" fontId="3" fillId="0" borderId="0" xfId="1" applyNumberFormat="1" applyFont="1" applyAlignment="1">
      <alignment horizontal="center" vertical="center"/>
    </xf>
    <xf numFmtId="0" fontId="12" fillId="0" borderId="0" xfId="1" applyFont="1" applyAlignment="1">
      <alignment horizontal="center" vertical="center"/>
    </xf>
    <xf numFmtId="0" fontId="12" fillId="0" borderId="0" xfId="1" applyFont="1" applyAlignment="1">
      <alignment horizontal="center"/>
    </xf>
    <xf numFmtId="0" fontId="3" fillId="0" borderId="0" xfId="1" applyFont="1" applyAlignment="1">
      <alignment wrapText="1"/>
    </xf>
    <xf numFmtId="0" fontId="3" fillId="0" borderId="7" xfId="1" applyFont="1" applyBorder="1" applyAlignment="1">
      <alignment horizontal="left" vertical="center" wrapText="1"/>
    </xf>
    <xf numFmtId="4" fontId="3" fillId="0" borderId="0" xfId="1" applyNumberFormat="1" applyFont="1" applyAlignment="1">
      <alignment horizontal="center"/>
    </xf>
    <xf numFmtId="3" fontId="3" fillId="0" borderId="0" xfId="1" applyNumberFormat="1" applyFont="1" applyAlignment="1">
      <alignment horizontal="center" vertical="center"/>
    </xf>
    <xf numFmtId="3" fontId="4" fillId="3" borderId="3" xfId="1" applyNumberFormat="1" applyFont="1" applyFill="1" applyBorder="1" applyAlignment="1">
      <alignment vertical="center" wrapText="1"/>
    </xf>
    <xf numFmtId="4" fontId="4" fillId="3" borderId="3" xfId="1" applyNumberFormat="1" applyFont="1" applyFill="1" applyBorder="1" applyAlignment="1">
      <alignment vertical="center" wrapText="1"/>
    </xf>
    <xf numFmtId="4" fontId="4" fillId="3" borderId="2" xfId="1" applyNumberFormat="1" applyFont="1" applyFill="1" applyBorder="1" applyAlignment="1">
      <alignment vertical="center" wrapText="1"/>
    </xf>
    <xf numFmtId="0" fontId="5" fillId="0" borderId="7" xfId="1" quotePrefix="1" applyFont="1" applyBorder="1" applyAlignment="1">
      <alignment horizontal="center" vertical="center" wrapText="1"/>
    </xf>
    <xf numFmtId="0" fontId="21" fillId="0" borderId="0" xfId="0" applyFont="1" applyAlignment="1">
      <alignment horizontal="center" vertical="center"/>
    </xf>
    <xf numFmtId="0" fontId="21" fillId="0" borderId="0" xfId="0" applyFont="1" applyAlignment="1">
      <alignment horizontal="center" vertical="center" wrapText="1"/>
    </xf>
    <xf numFmtId="0" fontId="0" fillId="0" borderId="0" xfId="0" quotePrefix="1" applyAlignment="1">
      <alignment horizontal="center" vertical="center"/>
    </xf>
    <xf numFmtId="0" fontId="0" fillId="0" borderId="21" xfId="0" quotePrefix="1" applyBorder="1" applyAlignment="1">
      <alignment horizontal="center" vertical="center"/>
    </xf>
    <xf numFmtId="0" fontId="0" fillId="0" borderId="10" xfId="0" quotePrefix="1" applyBorder="1" applyAlignment="1">
      <alignment horizontal="center" vertical="center"/>
    </xf>
    <xf numFmtId="0" fontId="0" fillId="0" borderId="33" xfId="0" quotePrefix="1" applyBorder="1" applyAlignment="1">
      <alignment horizontal="center" vertical="center"/>
    </xf>
    <xf numFmtId="0" fontId="0" fillId="0" borderId="34" xfId="0" quotePrefix="1" applyBorder="1" applyAlignment="1">
      <alignment horizontal="center" vertical="center"/>
    </xf>
    <xf numFmtId="0" fontId="0" fillId="0" borderId="7" xfId="0" applyBorder="1" applyAlignment="1">
      <alignment horizontal="center" vertical="center" wrapText="1"/>
    </xf>
    <xf numFmtId="0" fontId="0" fillId="0" borderId="7" xfId="0" applyBorder="1" applyAlignment="1">
      <alignment horizontal="center" vertical="center"/>
    </xf>
    <xf numFmtId="0" fontId="0" fillId="0" borderId="0" xfId="0" applyAlignment="1">
      <alignment horizontal="center" vertical="center"/>
    </xf>
    <xf numFmtId="0" fontId="22" fillId="0" borderId="0" xfId="0" applyFont="1" applyAlignment="1">
      <alignment horizontal="center" vertical="center"/>
    </xf>
    <xf numFmtId="4" fontId="0" fillId="0" borderId="23" xfId="0" applyNumberFormat="1" applyBorder="1" applyAlignment="1">
      <alignment horizontal="center" vertical="center"/>
    </xf>
    <xf numFmtId="0" fontId="0" fillId="0" borderId="23" xfId="0" applyBorder="1" applyAlignment="1">
      <alignment horizontal="center" vertical="center"/>
    </xf>
    <xf numFmtId="3" fontId="0" fillId="0" borderId="23" xfId="0" applyNumberFormat="1" applyBorder="1" applyAlignment="1">
      <alignment horizontal="center" vertical="center"/>
    </xf>
    <xf numFmtId="0" fontId="0" fillId="0" borderId="10" xfId="0" applyBorder="1" applyAlignment="1">
      <alignment horizontal="center" vertical="center"/>
    </xf>
    <xf numFmtId="0" fontId="0" fillId="0" borderId="25" xfId="0" applyBorder="1" applyAlignment="1">
      <alignment horizontal="center" vertical="center"/>
    </xf>
    <xf numFmtId="4" fontId="0" fillId="0" borderId="25" xfId="0" applyNumberFormat="1" applyBorder="1" applyAlignment="1">
      <alignment horizontal="center" vertical="center"/>
    </xf>
    <xf numFmtId="4" fontId="0" fillId="7" borderId="26" xfId="0" applyNumberFormat="1" applyFill="1" applyBorder="1" applyAlignment="1">
      <alignment horizontal="center" vertical="center"/>
    </xf>
    <xf numFmtId="0" fontId="12" fillId="0" borderId="6" xfId="1" applyFont="1" applyBorder="1" applyAlignment="1">
      <alignment vertical="center" wrapText="1"/>
    </xf>
    <xf numFmtId="0" fontId="5" fillId="0" borderId="7" xfId="1" quotePrefix="1" applyFont="1" applyBorder="1" applyAlignment="1">
      <alignment vertical="center" wrapText="1"/>
    </xf>
    <xf numFmtId="0" fontId="5" fillId="0" borderId="8" xfId="1" applyFont="1" applyBorder="1" applyAlignment="1">
      <alignment vertical="center" wrapText="1"/>
    </xf>
    <xf numFmtId="0" fontId="3" fillId="0" borderId="8" xfId="1" applyFont="1" applyBorder="1" applyAlignment="1">
      <alignment vertical="center" wrapText="1"/>
    </xf>
    <xf numFmtId="0" fontId="11" fillId="0" borderId="5" xfId="1" applyFont="1" applyBorder="1" applyAlignment="1">
      <alignment vertical="center" wrapText="1"/>
    </xf>
    <xf numFmtId="0" fontId="11" fillId="0" borderId="13" xfId="1" applyFont="1" applyBorder="1" applyAlignment="1">
      <alignment vertical="center" wrapText="1"/>
    </xf>
    <xf numFmtId="0" fontId="11" fillId="0" borderId="7" xfId="1" applyFont="1" applyBorder="1" applyAlignment="1">
      <alignment vertical="center" wrapText="1"/>
    </xf>
    <xf numFmtId="0" fontId="5" fillId="0" borderId="10" xfId="1" applyFont="1" applyBorder="1" applyAlignment="1">
      <alignment vertical="center" wrapText="1"/>
    </xf>
    <xf numFmtId="0" fontId="3" fillId="0" borderId="12" xfId="1" applyFont="1" applyBorder="1" applyAlignment="1">
      <alignment vertical="center" wrapText="1"/>
    </xf>
    <xf numFmtId="0" fontId="3" fillId="0" borderId="0" xfId="1" applyFont="1" applyAlignment="1">
      <alignment vertical="center" wrapText="1"/>
    </xf>
    <xf numFmtId="0" fontId="5" fillId="0" borderId="7" xfId="1" applyFont="1" applyBorder="1" applyAlignment="1">
      <alignment vertical="center" wrapText="1"/>
    </xf>
    <xf numFmtId="0" fontId="5" fillId="0" borderId="11" xfId="1" applyFont="1" applyBorder="1" applyAlignment="1">
      <alignment vertical="center" wrapText="1"/>
    </xf>
    <xf numFmtId="0" fontId="9" fillId="0" borderId="12" xfId="1" applyFont="1" applyBorder="1" applyAlignment="1">
      <alignment vertical="center" wrapText="1"/>
    </xf>
    <xf numFmtId="0" fontId="5" fillId="0" borderId="0" xfId="1" applyFont="1" applyAlignment="1">
      <alignment vertical="center" wrapText="1"/>
    </xf>
    <xf numFmtId="3" fontId="0" fillId="0" borderId="25" xfId="0" applyNumberFormat="1" applyBorder="1" applyAlignment="1">
      <alignment horizontal="center" vertical="center"/>
    </xf>
    <xf numFmtId="4" fontId="4" fillId="9" borderId="3" xfId="1" applyNumberFormat="1" applyFont="1" applyFill="1" applyBorder="1" applyAlignment="1">
      <alignment horizontal="center" vertical="center" wrapText="1"/>
    </xf>
    <xf numFmtId="4" fontId="4" fillId="3" borderId="29" xfId="1" applyNumberFormat="1" applyFont="1" applyFill="1" applyBorder="1" applyAlignment="1">
      <alignment horizontal="center" vertical="center" wrapText="1"/>
    </xf>
    <xf numFmtId="4" fontId="3" fillId="0" borderId="0" xfId="1" applyNumberFormat="1" applyFont="1"/>
    <xf numFmtId="4" fontId="14" fillId="0" borderId="0" xfId="1" applyNumberFormat="1" applyFont="1" applyAlignment="1">
      <alignment horizontal="center" vertical="center"/>
    </xf>
    <xf numFmtId="4" fontId="0" fillId="0" borderId="0" xfId="0" applyNumberFormat="1" applyAlignment="1">
      <alignment horizontal="center" vertical="center"/>
    </xf>
    <xf numFmtId="4" fontId="25" fillId="0" borderId="0" xfId="1" applyNumberFormat="1" applyFont="1"/>
    <xf numFmtId="0" fontId="26" fillId="0" borderId="0" xfId="1" applyFont="1" applyAlignment="1">
      <alignment vertical="center" wrapText="1"/>
    </xf>
    <xf numFmtId="4" fontId="3" fillId="0" borderId="0" xfId="1" applyNumberFormat="1" applyFont="1" applyAlignment="1">
      <alignment horizontal="left"/>
    </xf>
    <xf numFmtId="0" fontId="26" fillId="0" borderId="0" xfId="1" applyFont="1" applyAlignment="1">
      <alignment horizontal="left" vertical="center" wrapText="1"/>
    </xf>
    <xf numFmtId="4" fontId="5" fillId="0" borderId="0" xfId="1" applyNumberFormat="1" applyFont="1" applyAlignment="1">
      <alignment horizontal="center" vertical="center"/>
    </xf>
    <xf numFmtId="0" fontId="26" fillId="0" borderId="0" xfId="1" applyFont="1" applyAlignment="1">
      <alignment horizontal="center" vertical="center"/>
    </xf>
    <xf numFmtId="0" fontId="26" fillId="0" borderId="0" xfId="1" applyFont="1" applyAlignment="1">
      <alignment horizontal="left" vertical="center"/>
    </xf>
    <xf numFmtId="3" fontId="4" fillId="3" borderId="3" xfId="1" applyNumberFormat="1" applyFont="1" applyFill="1" applyBorder="1" applyAlignment="1">
      <alignment horizontal="center" vertical="center" wrapText="1"/>
    </xf>
    <xf numFmtId="4" fontId="2" fillId="0" borderId="7" xfId="1" applyNumberFormat="1" applyBorder="1" applyAlignment="1">
      <alignment horizontal="center" vertical="center"/>
    </xf>
    <xf numFmtId="0" fontId="3" fillId="0" borderId="11" xfId="1" applyFont="1" applyBorder="1" applyAlignment="1">
      <alignment horizontal="center" vertical="center" wrapText="1"/>
    </xf>
    <xf numFmtId="4" fontId="5" fillId="2" borderId="7" xfId="1" applyNumberFormat="1" applyFont="1" applyFill="1" applyBorder="1" applyAlignment="1">
      <alignment horizontal="center" vertical="center"/>
    </xf>
    <xf numFmtId="3" fontId="14" fillId="0" borderId="0" xfId="1" applyNumberFormat="1" applyFont="1" applyAlignment="1">
      <alignment horizontal="center" vertical="center"/>
    </xf>
    <xf numFmtId="4" fontId="3" fillId="0" borderId="11" xfId="1" applyNumberFormat="1" applyFont="1" applyBorder="1" applyAlignment="1">
      <alignment horizontal="center" vertical="center" wrapText="1"/>
    </xf>
    <xf numFmtId="4" fontId="3" fillId="0" borderId="11" xfId="1" applyNumberFormat="1" applyFont="1" applyBorder="1" applyAlignment="1">
      <alignment horizontal="left" vertical="center" wrapText="1"/>
    </xf>
    <xf numFmtId="4" fontId="2" fillId="0" borderId="0" xfId="1" applyNumberFormat="1" applyAlignment="1">
      <alignment horizontal="center" vertical="center"/>
    </xf>
    <xf numFmtId="4" fontId="5" fillId="0" borderId="9" xfId="1" applyNumberFormat="1" applyFont="1" applyBorder="1" applyAlignment="1">
      <alignment horizontal="center" vertical="center"/>
    </xf>
    <xf numFmtId="4" fontId="3" fillId="0" borderId="9" xfId="1" applyNumberFormat="1" applyFont="1" applyBorder="1" applyAlignment="1">
      <alignment horizontal="center" vertical="center" wrapText="1"/>
    </xf>
    <xf numFmtId="4" fontId="3" fillId="0" borderId="0" xfId="1" applyNumberFormat="1" applyFont="1" applyAlignment="1">
      <alignment horizontal="center" vertical="center" wrapText="1"/>
    </xf>
    <xf numFmtId="4" fontId="4" fillId="3" borderId="3" xfId="1" applyNumberFormat="1" applyFont="1" applyFill="1" applyBorder="1" applyAlignment="1">
      <alignment horizontal="center" vertical="center" wrapText="1"/>
    </xf>
    <xf numFmtId="4" fontId="26" fillId="0" borderId="0" xfId="1" applyNumberFormat="1" applyFont="1" applyAlignment="1">
      <alignment horizontal="center"/>
    </xf>
    <xf numFmtId="4" fontId="25" fillId="0" borderId="0" xfId="1" applyNumberFormat="1" applyFont="1" applyAlignment="1">
      <alignment horizontal="center"/>
    </xf>
    <xf numFmtId="4" fontId="12" fillId="0" borderId="6" xfId="1" applyNumberFormat="1" applyFont="1" applyBorder="1" applyAlignment="1">
      <alignment horizontal="center" vertical="center" wrapText="1"/>
    </xf>
    <xf numFmtId="4" fontId="3" fillId="0" borderId="7" xfId="1" applyNumberFormat="1" applyFont="1" applyBorder="1" applyAlignment="1" applyProtection="1">
      <alignment horizontal="center" vertical="center"/>
      <protection locked="0"/>
    </xf>
    <xf numFmtId="4" fontId="3" fillId="0" borderId="7" xfId="1" applyNumberFormat="1" applyFont="1" applyBorder="1" applyAlignment="1" applyProtection="1">
      <alignment horizontal="center" vertical="center" wrapText="1"/>
      <protection locked="0"/>
    </xf>
    <xf numFmtId="4" fontId="6" fillId="0" borderId="7" xfId="2" applyNumberFormat="1" applyFont="1" applyBorder="1" applyAlignment="1" applyProtection="1">
      <alignment horizontal="center" vertical="center" wrapText="1"/>
      <protection locked="0"/>
    </xf>
    <xf numFmtId="4" fontId="3" fillId="0" borderId="9" xfId="1" applyNumberFormat="1" applyFont="1" applyBorder="1" applyAlignment="1" applyProtection="1">
      <alignment horizontal="center" vertical="center"/>
      <protection locked="0"/>
    </xf>
    <xf numFmtId="4" fontId="3" fillId="0" borderId="7" xfId="2" applyNumberFormat="1" applyFont="1" applyBorder="1" applyAlignment="1" applyProtection="1">
      <alignment horizontal="center" vertical="center" wrapText="1"/>
      <protection locked="0"/>
    </xf>
    <xf numFmtId="4" fontId="3" fillId="0" borderId="7" xfId="1" applyNumberFormat="1" applyFont="1" applyBorder="1" applyProtection="1">
      <protection locked="0"/>
    </xf>
    <xf numFmtId="4" fontId="3" fillId="0" borderId="9" xfId="1" applyNumberFormat="1" applyFont="1" applyBorder="1" applyProtection="1">
      <protection locked="0"/>
    </xf>
    <xf numFmtId="3" fontId="5" fillId="2" borderId="8" xfId="1" applyNumberFormat="1" applyFont="1" applyFill="1" applyBorder="1" applyAlignment="1">
      <alignment horizontal="center" vertical="center" wrapText="1"/>
    </xf>
    <xf numFmtId="3" fontId="5" fillId="2" borderId="9" xfId="1" applyNumberFormat="1" applyFont="1" applyFill="1" applyBorder="1" applyAlignment="1">
      <alignment horizontal="center" vertical="center" wrapText="1"/>
    </xf>
    <xf numFmtId="0" fontId="3" fillId="8" borderId="32" xfId="1" applyFont="1" applyFill="1" applyBorder="1" applyAlignment="1" applyProtection="1">
      <alignment horizontal="center" vertical="center"/>
      <protection locked="0"/>
    </xf>
    <xf numFmtId="0" fontId="4" fillId="3" borderId="4"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3" fillId="0" borderId="0" xfId="1" applyFont="1" applyAlignment="1">
      <alignment horizontal="center"/>
    </xf>
    <xf numFmtId="0" fontId="3" fillId="0" borderId="1" xfId="1" applyFont="1" applyBorder="1" applyAlignment="1">
      <alignment horizontal="center"/>
    </xf>
    <xf numFmtId="0" fontId="13" fillId="0" borderId="2" xfId="1" applyFont="1" applyBorder="1" applyAlignment="1">
      <alignment horizontal="center" vertical="center" wrapText="1"/>
    </xf>
    <xf numFmtId="0" fontId="13" fillId="0" borderId="3" xfId="1" applyFont="1" applyBorder="1" applyAlignment="1">
      <alignment horizontal="center" vertical="center" wrapText="1"/>
    </xf>
    <xf numFmtId="0" fontId="3" fillId="0" borderId="0" xfId="1" applyFont="1" applyAlignment="1">
      <alignment horizontal="center" vertical="center"/>
    </xf>
    <xf numFmtId="0" fontId="3" fillId="0" borderId="1" xfId="1" applyFont="1" applyBorder="1" applyAlignment="1">
      <alignment horizontal="center" vertical="center"/>
    </xf>
    <xf numFmtId="0" fontId="13" fillId="2" borderId="2" xfId="1" applyFont="1" applyFill="1" applyBorder="1" applyAlignment="1">
      <alignment horizontal="center" vertical="center" wrapText="1"/>
    </xf>
    <xf numFmtId="0" fontId="13" fillId="2" borderId="3" xfId="1" applyFont="1" applyFill="1" applyBorder="1" applyAlignment="1">
      <alignment horizontal="center" vertical="center" wrapText="1"/>
    </xf>
    <xf numFmtId="0" fontId="7" fillId="3" borderId="4" xfId="1" applyFont="1" applyFill="1" applyBorder="1" applyAlignment="1">
      <alignment vertical="center" wrapText="1"/>
    </xf>
    <xf numFmtId="0" fontId="7" fillId="3" borderId="2" xfId="1" applyFont="1" applyFill="1" applyBorder="1" applyAlignment="1">
      <alignment vertical="center" wrapText="1"/>
    </xf>
    <xf numFmtId="0" fontId="7" fillId="3" borderId="15" xfId="1" applyFont="1" applyFill="1" applyBorder="1" applyAlignment="1">
      <alignment vertical="center" wrapText="1"/>
    </xf>
    <xf numFmtId="0" fontId="7" fillId="3" borderId="3" xfId="1" applyFont="1" applyFill="1" applyBorder="1" applyAlignment="1">
      <alignment vertical="center" wrapText="1"/>
    </xf>
    <xf numFmtId="0" fontId="3" fillId="0" borderId="8" xfId="1" applyFont="1" applyBorder="1" applyAlignment="1">
      <alignment horizontal="left" vertical="center" wrapText="1"/>
    </xf>
    <xf numFmtId="0" fontId="3" fillId="0" borderId="11" xfId="1" applyFont="1" applyBorder="1" applyAlignment="1">
      <alignment horizontal="left" vertical="center" wrapText="1"/>
    </xf>
    <xf numFmtId="0" fontId="3" fillId="0" borderId="9" xfId="1" applyFont="1" applyBorder="1" applyAlignment="1">
      <alignment horizontal="left" vertical="center" wrapText="1"/>
    </xf>
    <xf numFmtId="0" fontId="4" fillId="3" borderId="4" xfId="1" applyFont="1" applyFill="1" applyBorder="1" applyAlignment="1">
      <alignment vertical="center" wrapText="1"/>
    </xf>
    <xf numFmtId="0" fontId="4" fillId="3" borderId="2" xfId="1" applyFont="1" applyFill="1" applyBorder="1" applyAlignment="1">
      <alignment vertical="center" wrapText="1"/>
    </xf>
    <xf numFmtId="3" fontId="5" fillId="2" borderId="8" xfId="1" applyNumberFormat="1" applyFont="1" applyFill="1" applyBorder="1" applyAlignment="1">
      <alignment horizontal="center" vertical="center"/>
    </xf>
    <xf numFmtId="3" fontId="5" fillId="2" borderId="11" xfId="1" applyNumberFormat="1" applyFont="1" applyFill="1" applyBorder="1" applyAlignment="1">
      <alignment horizontal="center" vertical="center"/>
    </xf>
    <xf numFmtId="3" fontId="5" fillId="2" borderId="9" xfId="1" applyNumberFormat="1" applyFont="1" applyFill="1" applyBorder="1" applyAlignment="1">
      <alignment horizontal="center" vertical="center"/>
    </xf>
    <xf numFmtId="0" fontId="7" fillId="3" borderId="4" xfId="1" applyFont="1" applyFill="1" applyBorder="1" applyAlignment="1">
      <alignment horizontal="center" vertical="center" wrapText="1"/>
    </xf>
    <xf numFmtId="0" fontId="7" fillId="3" borderId="2" xfId="1" applyFont="1" applyFill="1" applyBorder="1" applyAlignment="1">
      <alignment horizontal="center" vertical="center" wrapText="1"/>
    </xf>
    <xf numFmtId="0" fontId="7" fillId="3" borderId="15" xfId="1" applyFont="1" applyFill="1" applyBorder="1" applyAlignment="1">
      <alignment horizontal="center" vertical="center" wrapText="1"/>
    </xf>
    <xf numFmtId="0" fontId="7" fillId="3" borderId="3" xfId="1" applyFont="1" applyFill="1" applyBorder="1" applyAlignment="1">
      <alignment horizontal="center" vertical="center" wrapText="1"/>
    </xf>
    <xf numFmtId="0" fontId="4" fillId="9" borderId="4" xfId="1" applyFont="1" applyFill="1" applyBorder="1" applyAlignment="1">
      <alignment horizontal="center" vertical="center" wrapText="1"/>
    </xf>
    <xf numFmtId="0" fontId="4" fillId="9" borderId="2" xfId="1" applyFont="1" applyFill="1" applyBorder="1" applyAlignment="1">
      <alignment horizontal="center" vertical="center" wrapText="1"/>
    </xf>
    <xf numFmtId="0" fontId="3" fillId="0" borderId="4" xfId="1" applyFont="1" applyBorder="1" applyAlignment="1">
      <alignment horizontal="center" vertical="center"/>
    </xf>
    <xf numFmtId="0" fontId="3" fillId="0" borderId="3" xfId="1" applyFont="1" applyBorder="1" applyAlignment="1">
      <alignment horizontal="center" vertical="center"/>
    </xf>
    <xf numFmtId="0" fontId="4" fillId="3" borderId="27" xfId="1" applyFont="1" applyFill="1" applyBorder="1" applyAlignment="1">
      <alignment horizontal="center" vertical="center" wrapText="1"/>
    </xf>
    <xf numFmtId="0" fontId="4" fillId="3" borderId="28" xfId="1" applyFont="1" applyFill="1" applyBorder="1" applyAlignment="1">
      <alignment horizontal="center" vertical="center" wrapText="1"/>
    </xf>
    <xf numFmtId="0" fontId="5" fillId="0" borderId="30"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31" xfId="1" applyFont="1" applyBorder="1" applyAlignment="1">
      <alignment horizontal="center" vertical="center" wrapText="1"/>
    </xf>
    <xf numFmtId="0" fontId="21" fillId="0" borderId="24" xfId="0" applyFont="1" applyBorder="1" applyAlignment="1">
      <alignment horizontal="center" vertical="center"/>
    </xf>
    <xf numFmtId="0" fontId="21" fillId="0" borderId="20" xfId="0" applyFont="1" applyBorder="1" applyAlignment="1">
      <alignment horizontal="center" vertical="center"/>
    </xf>
    <xf numFmtId="0" fontId="0" fillId="7" borderId="16" xfId="0" applyFill="1" applyBorder="1" applyAlignment="1">
      <alignment horizontal="center" vertical="center"/>
    </xf>
    <xf numFmtId="0" fontId="0" fillId="7" borderId="17" xfId="0" applyFill="1" applyBorder="1" applyAlignment="1">
      <alignment horizontal="center" vertical="center"/>
    </xf>
    <xf numFmtId="0" fontId="23" fillId="5" borderId="27" xfId="0" applyFont="1" applyFill="1" applyBorder="1" applyAlignment="1">
      <alignment horizontal="left" vertical="center" wrapText="1"/>
    </xf>
    <xf numFmtId="0" fontId="23" fillId="5" borderId="28" xfId="0" applyFont="1" applyFill="1" applyBorder="1" applyAlignment="1">
      <alignment horizontal="left" vertical="center" wrapText="1"/>
    </xf>
    <xf numFmtId="0" fontId="23" fillId="5" borderId="29" xfId="0" applyFont="1" applyFill="1" applyBorder="1" applyAlignment="1">
      <alignment horizontal="left" vertical="center" wrapText="1"/>
    </xf>
    <xf numFmtId="0" fontId="21" fillId="6" borderId="22" xfId="0" applyFont="1" applyFill="1" applyBorder="1" applyAlignment="1">
      <alignment horizontal="center" vertical="center"/>
    </xf>
    <xf numFmtId="0" fontId="21" fillId="6" borderId="18" xfId="0" applyFont="1" applyFill="1" applyBorder="1" applyAlignment="1">
      <alignment horizontal="center" vertical="center"/>
    </xf>
    <xf numFmtId="0" fontId="21" fillId="6" borderId="19" xfId="0" applyFont="1" applyFill="1" applyBorder="1" applyAlignment="1">
      <alignment horizontal="center" vertical="center"/>
    </xf>
    <xf numFmtId="0" fontId="21" fillId="6" borderId="22" xfId="0" applyFont="1" applyFill="1" applyBorder="1" applyAlignment="1">
      <alignment horizontal="center" vertical="center" wrapText="1"/>
    </xf>
    <xf numFmtId="0" fontId="21" fillId="6" borderId="18" xfId="0" applyFont="1" applyFill="1" applyBorder="1" applyAlignment="1">
      <alignment horizontal="center" vertical="center" wrapText="1"/>
    </xf>
    <xf numFmtId="0" fontId="21" fillId="6" borderId="19" xfId="0" applyFont="1" applyFill="1" applyBorder="1" applyAlignment="1">
      <alignment horizontal="center" vertical="center" wrapText="1"/>
    </xf>
    <xf numFmtId="0" fontId="21" fillId="5" borderId="22" xfId="0" applyFont="1" applyFill="1" applyBorder="1" applyAlignment="1">
      <alignment horizontal="center" vertical="center" wrapText="1"/>
    </xf>
    <xf numFmtId="0" fontId="21" fillId="5" borderId="10" xfId="0" applyFont="1" applyFill="1" applyBorder="1" applyAlignment="1">
      <alignment horizontal="center" vertical="center" wrapText="1"/>
    </xf>
    <xf numFmtId="0" fontId="21" fillId="5" borderId="18" xfId="0" applyFont="1" applyFill="1" applyBorder="1" applyAlignment="1">
      <alignment horizontal="center" vertical="center"/>
    </xf>
    <xf numFmtId="0" fontId="21" fillId="5" borderId="7" xfId="0" applyFont="1" applyFill="1" applyBorder="1" applyAlignment="1">
      <alignment horizontal="center" vertical="center"/>
    </xf>
    <xf numFmtId="4" fontId="21" fillId="5" borderId="19" xfId="0" applyNumberFormat="1" applyFont="1" applyFill="1" applyBorder="1" applyAlignment="1">
      <alignment horizontal="center" vertical="center" wrapText="1"/>
    </xf>
    <xf numFmtId="4" fontId="21" fillId="5" borderId="23" xfId="0" applyNumberFormat="1" applyFont="1" applyFill="1" applyBorder="1" applyAlignment="1">
      <alignment horizontal="center" vertical="center" wrapText="1"/>
    </xf>
  </cellXfs>
  <cellStyles count="4">
    <cellStyle name="Normal" xfId="0" builtinId="0"/>
    <cellStyle name="Normal 12" xfId="3" xr:uid="{31CFB446-6810-4EDE-BC3B-4A5C0AD7A7AB}"/>
    <cellStyle name="Normal 2" xfId="2" xr:uid="{00000000-0005-0000-0000-000001000000}"/>
    <cellStyle name="Normal 29" xfId="1" xr:uid="{00000000-0005-0000-0000-000002000000}"/>
  </cellStyles>
  <dxfs count="27">
    <dxf>
      <font>
        <condense val="0"/>
        <extend val="0"/>
        <color indexed="9"/>
      </font>
    </dxf>
    <dxf>
      <font>
        <b val="0"/>
        <condense val="0"/>
        <extend val="0"/>
        <color indexed="9"/>
      </font>
    </dxf>
    <dxf>
      <font>
        <b val="0"/>
        <condense val="0"/>
        <extend val="0"/>
        <color indexed="9"/>
      </font>
    </dxf>
    <dxf>
      <font>
        <condense val="0"/>
        <extend val="0"/>
        <color indexed="9"/>
      </font>
    </dxf>
    <dxf>
      <font>
        <condense val="0"/>
        <extend val="0"/>
        <color indexed="9"/>
      </font>
    </dxf>
    <dxf>
      <font>
        <condense val="0"/>
        <extend val="0"/>
        <color indexed="9"/>
      </font>
    </dxf>
    <dxf>
      <font>
        <b val="0"/>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219075</xdr:colOff>
      <xdr:row>1</xdr:row>
      <xdr:rowOff>57150</xdr:rowOff>
    </xdr:from>
    <xdr:to>
      <xdr:col>1</xdr:col>
      <xdr:colOff>352425</xdr:colOff>
      <xdr:row>1</xdr:row>
      <xdr:rowOff>742950</xdr:rowOff>
    </xdr:to>
    <xdr:pic>
      <xdr:nvPicPr>
        <xdr:cNvPr id="2" name="3 Imagen">
          <a:extLst>
            <a:ext uri="{FF2B5EF4-FFF2-40B4-BE49-F238E27FC236}">
              <a16:creationId xmlns:a16="http://schemas.microsoft.com/office/drawing/2014/main" id="{DD0B3950-7FB9-4A1F-B65F-08EBDF5AB3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323850"/>
          <a:ext cx="6731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219075</xdr:colOff>
      <xdr:row>1</xdr:row>
      <xdr:rowOff>57150</xdr:rowOff>
    </xdr:from>
    <xdr:to>
      <xdr:col>1</xdr:col>
      <xdr:colOff>352425</xdr:colOff>
      <xdr:row>1</xdr:row>
      <xdr:rowOff>742950</xdr:rowOff>
    </xdr:to>
    <xdr:pic>
      <xdr:nvPicPr>
        <xdr:cNvPr id="2" name="3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323850"/>
          <a:ext cx="6477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228600</xdr:colOff>
      <xdr:row>1</xdr:row>
      <xdr:rowOff>47625</xdr:rowOff>
    </xdr:from>
    <xdr:to>
      <xdr:col>1</xdr:col>
      <xdr:colOff>200025</xdr:colOff>
      <xdr:row>1</xdr:row>
      <xdr:rowOff>733425</xdr:rowOff>
    </xdr:to>
    <xdr:pic>
      <xdr:nvPicPr>
        <xdr:cNvPr id="2" name="3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314325"/>
          <a:ext cx="6191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228600</xdr:colOff>
      <xdr:row>1</xdr:row>
      <xdr:rowOff>47625</xdr:rowOff>
    </xdr:from>
    <xdr:to>
      <xdr:col>1</xdr:col>
      <xdr:colOff>200025</xdr:colOff>
      <xdr:row>1</xdr:row>
      <xdr:rowOff>733425</xdr:rowOff>
    </xdr:to>
    <xdr:pic>
      <xdr:nvPicPr>
        <xdr:cNvPr id="2" name="3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314325"/>
          <a:ext cx="6191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219075</xdr:colOff>
      <xdr:row>0</xdr:row>
      <xdr:rowOff>57150</xdr:rowOff>
    </xdr:from>
    <xdr:to>
      <xdr:col>1</xdr:col>
      <xdr:colOff>352425</xdr:colOff>
      <xdr:row>0</xdr:row>
      <xdr:rowOff>742950</xdr:rowOff>
    </xdr:to>
    <xdr:pic>
      <xdr:nvPicPr>
        <xdr:cNvPr id="2" name="3 Imagen">
          <a:extLst>
            <a:ext uri="{FF2B5EF4-FFF2-40B4-BE49-F238E27FC236}">
              <a16:creationId xmlns:a16="http://schemas.microsoft.com/office/drawing/2014/main" id="{379AB94A-3A0B-403A-BECD-E6D1F432B8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323850"/>
          <a:ext cx="6731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82607-BC6E-4D43-A7B7-37022A2788EA}">
  <dimension ref="A1:K43"/>
  <sheetViews>
    <sheetView tabSelected="1" zoomScale="70" zoomScaleNormal="70" zoomScaleSheetLayoutView="85" workbookViewId="0">
      <selection activeCell="J9" sqref="J9"/>
    </sheetView>
  </sheetViews>
  <sheetFormatPr defaultColWidth="10.90625" defaultRowHeight="13.5" x14ac:dyDescent="0.3"/>
  <cols>
    <col min="1" max="1" width="7.7265625" style="3" bestFit="1" customWidth="1"/>
    <col min="2" max="2" width="12.26953125" style="3" bestFit="1" customWidth="1"/>
    <col min="3" max="3" width="150.7265625" style="2" customWidth="1"/>
    <col min="4" max="4" width="23.08984375" style="3" bestFit="1" customWidth="1"/>
    <col min="5" max="5" width="22.81640625" style="60" customWidth="1"/>
    <col min="6" max="6" width="25.1796875" style="60" customWidth="1"/>
    <col min="7" max="7" width="10.90625" style="3"/>
    <col min="8" max="8" width="10.90625" style="12"/>
    <col min="9" max="9" width="17.1796875" style="50" customWidth="1"/>
    <col min="10" max="10" width="27.54296875" style="3" customWidth="1"/>
    <col min="11" max="254" width="10.90625" style="3"/>
    <col min="255" max="255" width="7.7265625" style="3" bestFit="1" customWidth="1"/>
    <col min="256" max="256" width="12.26953125" style="3" bestFit="1" customWidth="1"/>
    <col min="257" max="257" width="150.7265625" style="3" customWidth="1"/>
    <col min="258" max="258" width="18.7265625" style="3" customWidth="1"/>
    <col min="259" max="259" width="11.7265625" style="3" customWidth="1"/>
    <col min="260" max="260" width="12.7265625" style="3" customWidth="1"/>
    <col min="261" max="510" width="10.90625" style="3"/>
    <col min="511" max="511" width="7.7265625" style="3" bestFit="1" customWidth="1"/>
    <col min="512" max="512" width="12.26953125" style="3" bestFit="1" customWidth="1"/>
    <col min="513" max="513" width="150.7265625" style="3" customWidth="1"/>
    <col min="514" max="514" width="18.7265625" style="3" customWidth="1"/>
    <col min="515" max="515" width="11.7265625" style="3" customWidth="1"/>
    <col min="516" max="516" width="12.7265625" style="3" customWidth="1"/>
    <col min="517" max="766" width="10.90625" style="3"/>
    <col min="767" max="767" width="7.7265625" style="3" bestFit="1" customWidth="1"/>
    <col min="768" max="768" width="12.26953125" style="3" bestFit="1" customWidth="1"/>
    <col min="769" max="769" width="150.7265625" style="3" customWidth="1"/>
    <col min="770" max="770" width="18.7265625" style="3" customWidth="1"/>
    <col min="771" max="771" width="11.7265625" style="3" customWidth="1"/>
    <col min="772" max="772" width="12.7265625" style="3" customWidth="1"/>
    <col min="773" max="1022" width="10.90625" style="3"/>
    <col min="1023" max="1023" width="7.7265625" style="3" bestFit="1" customWidth="1"/>
    <col min="1024" max="1024" width="12.26953125" style="3" bestFit="1" customWidth="1"/>
    <col min="1025" max="1025" width="150.7265625" style="3" customWidth="1"/>
    <col min="1026" max="1026" width="18.7265625" style="3" customWidth="1"/>
    <col min="1027" max="1027" width="11.7265625" style="3" customWidth="1"/>
    <col min="1028" max="1028" width="12.7265625" style="3" customWidth="1"/>
    <col min="1029" max="1278" width="10.90625" style="3"/>
    <col min="1279" max="1279" width="7.7265625" style="3" bestFit="1" customWidth="1"/>
    <col min="1280" max="1280" width="12.26953125" style="3" bestFit="1" customWidth="1"/>
    <col min="1281" max="1281" width="150.7265625" style="3" customWidth="1"/>
    <col min="1282" max="1282" width="18.7265625" style="3" customWidth="1"/>
    <col min="1283" max="1283" width="11.7265625" style="3" customWidth="1"/>
    <col min="1284" max="1284" width="12.7265625" style="3" customWidth="1"/>
    <col min="1285" max="1534" width="10.90625" style="3"/>
    <col min="1535" max="1535" width="7.7265625" style="3" bestFit="1" customWidth="1"/>
    <col min="1536" max="1536" width="12.26953125" style="3" bestFit="1" customWidth="1"/>
    <col min="1537" max="1537" width="150.7265625" style="3" customWidth="1"/>
    <col min="1538" max="1538" width="18.7265625" style="3" customWidth="1"/>
    <col min="1539" max="1539" width="11.7265625" style="3" customWidth="1"/>
    <col min="1540" max="1540" width="12.7265625" style="3" customWidth="1"/>
    <col min="1541" max="1790" width="10.90625" style="3"/>
    <col min="1791" max="1791" width="7.7265625" style="3" bestFit="1" customWidth="1"/>
    <col min="1792" max="1792" width="12.26953125" style="3" bestFit="1" customWidth="1"/>
    <col min="1793" max="1793" width="150.7265625" style="3" customWidth="1"/>
    <col min="1794" max="1794" width="18.7265625" style="3" customWidth="1"/>
    <col min="1795" max="1795" width="11.7265625" style="3" customWidth="1"/>
    <col min="1796" max="1796" width="12.7265625" style="3" customWidth="1"/>
    <col min="1797" max="2046" width="10.90625" style="3"/>
    <col min="2047" max="2047" width="7.7265625" style="3" bestFit="1" customWidth="1"/>
    <col min="2048" max="2048" width="12.26953125" style="3" bestFit="1" customWidth="1"/>
    <col min="2049" max="2049" width="150.7265625" style="3" customWidth="1"/>
    <col min="2050" max="2050" width="18.7265625" style="3" customWidth="1"/>
    <col min="2051" max="2051" width="11.7265625" style="3" customWidth="1"/>
    <col min="2052" max="2052" width="12.7265625" style="3" customWidth="1"/>
    <col min="2053" max="2302" width="10.90625" style="3"/>
    <col min="2303" max="2303" width="7.7265625" style="3" bestFit="1" customWidth="1"/>
    <col min="2304" max="2304" width="12.26953125" style="3" bestFit="1" customWidth="1"/>
    <col min="2305" max="2305" width="150.7265625" style="3" customWidth="1"/>
    <col min="2306" max="2306" width="18.7265625" style="3" customWidth="1"/>
    <col min="2307" max="2307" width="11.7265625" style="3" customWidth="1"/>
    <col min="2308" max="2308" width="12.7265625" style="3" customWidth="1"/>
    <col min="2309" max="2558" width="10.90625" style="3"/>
    <col min="2559" max="2559" width="7.7265625" style="3" bestFit="1" customWidth="1"/>
    <col min="2560" max="2560" width="12.26953125" style="3" bestFit="1" customWidth="1"/>
    <col min="2561" max="2561" width="150.7265625" style="3" customWidth="1"/>
    <col min="2562" max="2562" width="18.7265625" style="3" customWidth="1"/>
    <col min="2563" max="2563" width="11.7265625" style="3" customWidth="1"/>
    <col min="2564" max="2564" width="12.7265625" style="3" customWidth="1"/>
    <col min="2565" max="2814" width="10.90625" style="3"/>
    <col min="2815" max="2815" width="7.7265625" style="3" bestFit="1" customWidth="1"/>
    <col min="2816" max="2816" width="12.26953125" style="3" bestFit="1" customWidth="1"/>
    <col min="2817" max="2817" width="150.7265625" style="3" customWidth="1"/>
    <col min="2818" max="2818" width="18.7265625" style="3" customWidth="1"/>
    <col min="2819" max="2819" width="11.7265625" style="3" customWidth="1"/>
    <col min="2820" max="2820" width="12.7265625" style="3" customWidth="1"/>
    <col min="2821" max="3070" width="10.90625" style="3"/>
    <col min="3071" max="3071" width="7.7265625" style="3" bestFit="1" customWidth="1"/>
    <col min="3072" max="3072" width="12.26953125" style="3" bestFit="1" customWidth="1"/>
    <col min="3073" max="3073" width="150.7265625" style="3" customWidth="1"/>
    <col min="3074" max="3074" width="18.7265625" style="3" customWidth="1"/>
    <col min="3075" max="3075" width="11.7265625" style="3" customWidth="1"/>
    <col min="3076" max="3076" width="12.7265625" style="3" customWidth="1"/>
    <col min="3077" max="3326" width="10.90625" style="3"/>
    <col min="3327" max="3327" width="7.7265625" style="3" bestFit="1" customWidth="1"/>
    <col min="3328" max="3328" width="12.26953125" style="3" bestFit="1" customWidth="1"/>
    <col min="3329" max="3329" width="150.7265625" style="3" customWidth="1"/>
    <col min="3330" max="3330" width="18.7265625" style="3" customWidth="1"/>
    <col min="3331" max="3331" width="11.7265625" style="3" customWidth="1"/>
    <col min="3332" max="3332" width="12.7265625" style="3" customWidth="1"/>
    <col min="3333" max="3582" width="10.90625" style="3"/>
    <col min="3583" max="3583" width="7.7265625" style="3" bestFit="1" customWidth="1"/>
    <col min="3584" max="3584" width="12.26953125" style="3" bestFit="1" customWidth="1"/>
    <col min="3585" max="3585" width="150.7265625" style="3" customWidth="1"/>
    <col min="3586" max="3586" width="18.7265625" style="3" customWidth="1"/>
    <col min="3587" max="3587" width="11.7265625" style="3" customWidth="1"/>
    <col min="3588" max="3588" width="12.7265625" style="3" customWidth="1"/>
    <col min="3589" max="3838" width="10.90625" style="3"/>
    <col min="3839" max="3839" width="7.7265625" style="3" bestFit="1" customWidth="1"/>
    <col min="3840" max="3840" width="12.26953125" style="3" bestFit="1" customWidth="1"/>
    <col min="3841" max="3841" width="150.7265625" style="3" customWidth="1"/>
    <col min="3842" max="3842" width="18.7265625" style="3" customWidth="1"/>
    <col min="3843" max="3843" width="11.7265625" style="3" customWidth="1"/>
    <col min="3844" max="3844" width="12.7265625" style="3" customWidth="1"/>
    <col min="3845" max="4094" width="10.90625" style="3"/>
    <col min="4095" max="4095" width="7.7265625" style="3" bestFit="1" customWidth="1"/>
    <col min="4096" max="4096" width="12.26953125" style="3" bestFit="1" customWidth="1"/>
    <col min="4097" max="4097" width="150.7265625" style="3" customWidth="1"/>
    <col min="4098" max="4098" width="18.7265625" style="3" customWidth="1"/>
    <col min="4099" max="4099" width="11.7265625" style="3" customWidth="1"/>
    <col min="4100" max="4100" width="12.7265625" style="3" customWidth="1"/>
    <col min="4101" max="4350" width="10.90625" style="3"/>
    <col min="4351" max="4351" width="7.7265625" style="3" bestFit="1" customWidth="1"/>
    <col min="4352" max="4352" width="12.26953125" style="3" bestFit="1" customWidth="1"/>
    <col min="4353" max="4353" width="150.7265625" style="3" customWidth="1"/>
    <col min="4354" max="4354" width="18.7265625" style="3" customWidth="1"/>
    <col min="4355" max="4355" width="11.7265625" style="3" customWidth="1"/>
    <col min="4356" max="4356" width="12.7265625" style="3" customWidth="1"/>
    <col min="4357" max="4606" width="10.90625" style="3"/>
    <col min="4607" max="4607" width="7.7265625" style="3" bestFit="1" customWidth="1"/>
    <col min="4608" max="4608" width="12.26953125" style="3" bestFit="1" customWidth="1"/>
    <col min="4609" max="4609" width="150.7265625" style="3" customWidth="1"/>
    <col min="4610" max="4610" width="18.7265625" style="3" customWidth="1"/>
    <col min="4611" max="4611" width="11.7265625" style="3" customWidth="1"/>
    <col min="4612" max="4612" width="12.7265625" style="3" customWidth="1"/>
    <col min="4613" max="4862" width="10.90625" style="3"/>
    <col min="4863" max="4863" width="7.7265625" style="3" bestFit="1" customWidth="1"/>
    <col min="4864" max="4864" width="12.26953125" style="3" bestFit="1" customWidth="1"/>
    <col min="4865" max="4865" width="150.7265625" style="3" customWidth="1"/>
    <col min="4866" max="4866" width="18.7265625" style="3" customWidth="1"/>
    <col min="4867" max="4867" width="11.7265625" style="3" customWidth="1"/>
    <col min="4868" max="4868" width="12.7265625" style="3" customWidth="1"/>
    <col min="4869" max="5118" width="10.90625" style="3"/>
    <col min="5119" max="5119" width="7.7265625" style="3" bestFit="1" customWidth="1"/>
    <col min="5120" max="5120" width="12.26953125" style="3" bestFit="1" customWidth="1"/>
    <col min="5121" max="5121" width="150.7265625" style="3" customWidth="1"/>
    <col min="5122" max="5122" width="18.7265625" style="3" customWidth="1"/>
    <col min="5123" max="5123" width="11.7265625" style="3" customWidth="1"/>
    <col min="5124" max="5124" width="12.7265625" style="3" customWidth="1"/>
    <col min="5125" max="5374" width="10.90625" style="3"/>
    <col min="5375" max="5375" width="7.7265625" style="3" bestFit="1" customWidth="1"/>
    <col min="5376" max="5376" width="12.26953125" style="3" bestFit="1" customWidth="1"/>
    <col min="5377" max="5377" width="150.7265625" style="3" customWidth="1"/>
    <col min="5378" max="5378" width="18.7265625" style="3" customWidth="1"/>
    <col min="5379" max="5379" width="11.7265625" style="3" customWidth="1"/>
    <col min="5380" max="5380" width="12.7265625" style="3" customWidth="1"/>
    <col min="5381" max="5630" width="10.90625" style="3"/>
    <col min="5631" max="5631" width="7.7265625" style="3" bestFit="1" customWidth="1"/>
    <col min="5632" max="5632" width="12.26953125" style="3" bestFit="1" customWidth="1"/>
    <col min="5633" max="5633" width="150.7265625" style="3" customWidth="1"/>
    <col min="5634" max="5634" width="18.7265625" style="3" customWidth="1"/>
    <col min="5635" max="5635" width="11.7265625" style="3" customWidth="1"/>
    <col min="5636" max="5636" width="12.7265625" style="3" customWidth="1"/>
    <col min="5637" max="5886" width="10.90625" style="3"/>
    <col min="5887" max="5887" width="7.7265625" style="3" bestFit="1" customWidth="1"/>
    <col min="5888" max="5888" width="12.26953125" style="3" bestFit="1" customWidth="1"/>
    <col min="5889" max="5889" width="150.7265625" style="3" customWidth="1"/>
    <col min="5890" max="5890" width="18.7265625" style="3" customWidth="1"/>
    <col min="5891" max="5891" width="11.7265625" style="3" customWidth="1"/>
    <col min="5892" max="5892" width="12.7265625" style="3" customWidth="1"/>
    <col min="5893" max="6142" width="10.90625" style="3"/>
    <col min="6143" max="6143" width="7.7265625" style="3" bestFit="1" customWidth="1"/>
    <col min="6144" max="6144" width="12.26953125" style="3" bestFit="1" customWidth="1"/>
    <col min="6145" max="6145" width="150.7265625" style="3" customWidth="1"/>
    <col min="6146" max="6146" width="18.7265625" style="3" customWidth="1"/>
    <col min="6147" max="6147" width="11.7265625" style="3" customWidth="1"/>
    <col min="6148" max="6148" width="12.7265625" style="3" customWidth="1"/>
    <col min="6149" max="6398" width="10.90625" style="3"/>
    <col min="6399" max="6399" width="7.7265625" style="3" bestFit="1" customWidth="1"/>
    <col min="6400" max="6400" width="12.26953125" style="3" bestFit="1" customWidth="1"/>
    <col min="6401" max="6401" width="150.7265625" style="3" customWidth="1"/>
    <col min="6402" max="6402" width="18.7265625" style="3" customWidth="1"/>
    <col min="6403" max="6403" width="11.7265625" style="3" customWidth="1"/>
    <col min="6404" max="6404" width="12.7265625" style="3" customWidth="1"/>
    <col min="6405" max="6654" width="10.90625" style="3"/>
    <col min="6655" max="6655" width="7.7265625" style="3" bestFit="1" customWidth="1"/>
    <col min="6656" max="6656" width="12.26953125" style="3" bestFit="1" customWidth="1"/>
    <col min="6657" max="6657" width="150.7265625" style="3" customWidth="1"/>
    <col min="6658" max="6658" width="18.7265625" style="3" customWidth="1"/>
    <col min="6659" max="6659" width="11.7265625" style="3" customWidth="1"/>
    <col min="6660" max="6660" width="12.7265625" style="3" customWidth="1"/>
    <col min="6661" max="6910" width="10.90625" style="3"/>
    <col min="6911" max="6911" width="7.7265625" style="3" bestFit="1" customWidth="1"/>
    <col min="6912" max="6912" width="12.26953125" style="3" bestFit="1" customWidth="1"/>
    <col min="6913" max="6913" width="150.7265625" style="3" customWidth="1"/>
    <col min="6914" max="6914" width="18.7265625" style="3" customWidth="1"/>
    <col min="6915" max="6915" width="11.7265625" style="3" customWidth="1"/>
    <col min="6916" max="6916" width="12.7265625" style="3" customWidth="1"/>
    <col min="6917" max="7166" width="10.90625" style="3"/>
    <col min="7167" max="7167" width="7.7265625" style="3" bestFit="1" customWidth="1"/>
    <col min="7168" max="7168" width="12.26953125" style="3" bestFit="1" customWidth="1"/>
    <col min="7169" max="7169" width="150.7265625" style="3" customWidth="1"/>
    <col min="7170" max="7170" width="18.7265625" style="3" customWidth="1"/>
    <col min="7171" max="7171" width="11.7265625" style="3" customWidth="1"/>
    <col min="7172" max="7172" width="12.7265625" style="3" customWidth="1"/>
    <col min="7173" max="7422" width="10.90625" style="3"/>
    <col min="7423" max="7423" width="7.7265625" style="3" bestFit="1" customWidth="1"/>
    <col min="7424" max="7424" width="12.26953125" style="3" bestFit="1" customWidth="1"/>
    <col min="7425" max="7425" width="150.7265625" style="3" customWidth="1"/>
    <col min="7426" max="7426" width="18.7265625" style="3" customWidth="1"/>
    <col min="7427" max="7427" width="11.7265625" style="3" customWidth="1"/>
    <col min="7428" max="7428" width="12.7265625" style="3" customWidth="1"/>
    <col min="7429" max="7678" width="10.90625" style="3"/>
    <col min="7679" max="7679" width="7.7265625" style="3" bestFit="1" customWidth="1"/>
    <col min="7680" max="7680" width="12.26953125" style="3" bestFit="1" customWidth="1"/>
    <col min="7681" max="7681" width="150.7265625" style="3" customWidth="1"/>
    <col min="7682" max="7682" width="18.7265625" style="3" customWidth="1"/>
    <col min="7683" max="7683" width="11.7265625" style="3" customWidth="1"/>
    <col min="7684" max="7684" width="12.7265625" style="3" customWidth="1"/>
    <col min="7685" max="7934" width="10.90625" style="3"/>
    <col min="7935" max="7935" width="7.7265625" style="3" bestFit="1" customWidth="1"/>
    <col min="7936" max="7936" width="12.26953125" style="3" bestFit="1" customWidth="1"/>
    <col min="7937" max="7937" width="150.7265625" style="3" customWidth="1"/>
    <col min="7938" max="7938" width="18.7265625" style="3" customWidth="1"/>
    <col min="7939" max="7939" width="11.7265625" style="3" customWidth="1"/>
    <col min="7940" max="7940" width="12.7265625" style="3" customWidth="1"/>
    <col min="7941" max="8190" width="10.90625" style="3"/>
    <col min="8191" max="8191" width="7.7265625" style="3" bestFit="1" customWidth="1"/>
    <col min="8192" max="8192" width="12.26953125" style="3" bestFit="1" customWidth="1"/>
    <col min="8193" max="8193" width="150.7265625" style="3" customWidth="1"/>
    <col min="8194" max="8194" width="18.7265625" style="3" customWidth="1"/>
    <col min="8195" max="8195" width="11.7265625" style="3" customWidth="1"/>
    <col min="8196" max="8196" width="12.7265625" style="3" customWidth="1"/>
    <col min="8197" max="8446" width="10.90625" style="3"/>
    <col min="8447" max="8447" width="7.7265625" style="3" bestFit="1" customWidth="1"/>
    <col min="8448" max="8448" width="12.26953125" style="3" bestFit="1" customWidth="1"/>
    <col min="8449" max="8449" width="150.7265625" style="3" customWidth="1"/>
    <col min="8450" max="8450" width="18.7265625" style="3" customWidth="1"/>
    <col min="8451" max="8451" width="11.7265625" style="3" customWidth="1"/>
    <col min="8452" max="8452" width="12.7265625" style="3" customWidth="1"/>
    <col min="8453" max="8702" width="10.90625" style="3"/>
    <col min="8703" max="8703" width="7.7265625" style="3" bestFit="1" customWidth="1"/>
    <col min="8704" max="8704" width="12.26953125" style="3" bestFit="1" customWidth="1"/>
    <col min="8705" max="8705" width="150.7265625" style="3" customWidth="1"/>
    <col min="8706" max="8706" width="18.7265625" style="3" customWidth="1"/>
    <col min="8707" max="8707" width="11.7265625" style="3" customWidth="1"/>
    <col min="8708" max="8708" width="12.7265625" style="3" customWidth="1"/>
    <col min="8709" max="8958" width="10.90625" style="3"/>
    <col min="8959" max="8959" width="7.7265625" style="3" bestFit="1" customWidth="1"/>
    <col min="8960" max="8960" width="12.26953125" style="3" bestFit="1" customWidth="1"/>
    <col min="8961" max="8961" width="150.7265625" style="3" customWidth="1"/>
    <col min="8962" max="8962" width="18.7265625" style="3" customWidth="1"/>
    <col min="8963" max="8963" width="11.7265625" style="3" customWidth="1"/>
    <col min="8964" max="8964" width="12.7265625" style="3" customWidth="1"/>
    <col min="8965" max="9214" width="10.90625" style="3"/>
    <col min="9215" max="9215" width="7.7265625" style="3" bestFit="1" customWidth="1"/>
    <col min="9216" max="9216" width="12.26953125" style="3" bestFit="1" customWidth="1"/>
    <col min="9217" max="9217" width="150.7265625" style="3" customWidth="1"/>
    <col min="9218" max="9218" width="18.7265625" style="3" customWidth="1"/>
    <col min="9219" max="9219" width="11.7265625" style="3" customWidth="1"/>
    <col min="9220" max="9220" width="12.7265625" style="3" customWidth="1"/>
    <col min="9221" max="9470" width="10.90625" style="3"/>
    <col min="9471" max="9471" width="7.7265625" style="3" bestFit="1" customWidth="1"/>
    <col min="9472" max="9472" width="12.26953125" style="3" bestFit="1" customWidth="1"/>
    <col min="9473" max="9473" width="150.7265625" style="3" customWidth="1"/>
    <col min="9474" max="9474" width="18.7265625" style="3" customWidth="1"/>
    <col min="9475" max="9475" width="11.7265625" style="3" customWidth="1"/>
    <col min="9476" max="9476" width="12.7265625" style="3" customWidth="1"/>
    <col min="9477" max="9726" width="10.90625" style="3"/>
    <col min="9727" max="9727" width="7.7265625" style="3" bestFit="1" customWidth="1"/>
    <col min="9728" max="9728" width="12.26953125" style="3" bestFit="1" customWidth="1"/>
    <col min="9729" max="9729" width="150.7265625" style="3" customWidth="1"/>
    <col min="9730" max="9730" width="18.7265625" style="3" customWidth="1"/>
    <col min="9731" max="9731" width="11.7265625" style="3" customWidth="1"/>
    <col min="9732" max="9732" width="12.7265625" style="3" customWidth="1"/>
    <col min="9733" max="9982" width="10.90625" style="3"/>
    <col min="9983" max="9983" width="7.7265625" style="3" bestFit="1" customWidth="1"/>
    <col min="9984" max="9984" width="12.26953125" style="3" bestFit="1" customWidth="1"/>
    <col min="9985" max="9985" width="150.7265625" style="3" customWidth="1"/>
    <col min="9986" max="9986" width="18.7265625" style="3" customWidth="1"/>
    <col min="9987" max="9987" width="11.7265625" style="3" customWidth="1"/>
    <col min="9988" max="9988" width="12.7265625" style="3" customWidth="1"/>
    <col min="9989" max="10238" width="10.90625" style="3"/>
    <col min="10239" max="10239" width="7.7265625" style="3" bestFit="1" customWidth="1"/>
    <col min="10240" max="10240" width="12.26953125" style="3" bestFit="1" customWidth="1"/>
    <col min="10241" max="10241" width="150.7265625" style="3" customWidth="1"/>
    <col min="10242" max="10242" width="18.7265625" style="3" customWidth="1"/>
    <col min="10243" max="10243" width="11.7265625" style="3" customWidth="1"/>
    <col min="10244" max="10244" width="12.7265625" style="3" customWidth="1"/>
    <col min="10245" max="10494" width="10.90625" style="3"/>
    <col min="10495" max="10495" width="7.7265625" style="3" bestFit="1" customWidth="1"/>
    <col min="10496" max="10496" width="12.26953125" style="3" bestFit="1" customWidth="1"/>
    <col min="10497" max="10497" width="150.7265625" style="3" customWidth="1"/>
    <col min="10498" max="10498" width="18.7265625" style="3" customWidth="1"/>
    <col min="10499" max="10499" width="11.7265625" style="3" customWidth="1"/>
    <col min="10500" max="10500" width="12.7265625" style="3" customWidth="1"/>
    <col min="10501" max="10750" width="10.90625" style="3"/>
    <col min="10751" max="10751" width="7.7265625" style="3" bestFit="1" customWidth="1"/>
    <col min="10752" max="10752" width="12.26953125" style="3" bestFit="1" customWidth="1"/>
    <col min="10753" max="10753" width="150.7265625" style="3" customWidth="1"/>
    <col min="10754" max="10754" width="18.7265625" style="3" customWidth="1"/>
    <col min="10755" max="10755" width="11.7265625" style="3" customWidth="1"/>
    <col min="10756" max="10756" width="12.7265625" style="3" customWidth="1"/>
    <col min="10757" max="11006" width="10.90625" style="3"/>
    <col min="11007" max="11007" width="7.7265625" style="3" bestFit="1" customWidth="1"/>
    <col min="11008" max="11008" width="12.26953125" style="3" bestFit="1" customWidth="1"/>
    <col min="11009" max="11009" width="150.7265625" style="3" customWidth="1"/>
    <col min="11010" max="11010" width="18.7265625" style="3" customWidth="1"/>
    <col min="11011" max="11011" width="11.7265625" style="3" customWidth="1"/>
    <col min="11012" max="11012" width="12.7265625" style="3" customWidth="1"/>
    <col min="11013" max="11262" width="10.90625" style="3"/>
    <col min="11263" max="11263" width="7.7265625" style="3" bestFit="1" customWidth="1"/>
    <col min="11264" max="11264" width="12.26953125" style="3" bestFit="1" customWidth="1"/>
    <col min="11265" max="11265" width="150.7265625" style="3" customWidth="1"/>
    <col min="11266" max="11266" width="18.7265625" style="3" customWidth="1"/>
    <col min="11267" max="11267" width="11.7265625" style="3" customWidth="1"/>
    <col min="11268" max="11268" width="12.7265625" style="3" customWidth="1"/>
    <col min="11269" max="11518" width="10.90625" style="3"/>
    <col min="11519" max="11519" width="7.7265625" style="3" bestFit="1" customWidth="1"/>
    <col min="11520" max="11520" width="12.26953125" style="3" bestFit="1" customWidth="1"/>
    <col min="11521" max="11521" width="150.7265625" style="3" customWidth="1"/>
    <col min="11522" max="11522" width="18.7265625" style="3" customWidth="1"/>
    <col min="11523" max="11523" width="11.7265625" style="3" customWidth="1"/>
    <col min="11524" max="11524" width="12.7265625" style="3" customWidth="1"/>
    <col min="11525" max="11774" width="10.90625" style="3"/>
    <col min="11775" max="11775" width="7.7265625" style="3" bestFit="1" customWidth="1"/>
    <col min="11776" max="11776" width="12.26953125" style="3" bestFit="1" customWidth="1"/>
    <col min="11777" max="11777" width="150.7265625" style="3" customWidth="1"/>
    <col min="11778" max="11778" width="18.7265625" style="3" customWidth="1"/>
    <col min="11779" max="11779" width="11.7265625" style="3" customWidth="1"/>
    <col min="11780" max="11780" width="12.7265625" style="3" customWidth="1"/>
    <col min="11781" max="12030" width="10.90625" style="3"/>
    <col min="12031" max="12031" width="7.7265625" style="3" bestFit="1" customWidth="1"/>
    <col min="12032" max="12032" width="12.26953125" style="3" bestFit="1" customWidth="1"/>
    <col min="12033" max="12033" width="150.7265625" style="3" customWidth="1"/>
    <col min="12034" max="12034" width="18.7265625" style="3" customWidth="1"/>
    <col min="12035" max="12035" width="11.7265625" style="3" customWidth="1"/>
    <col min="12036" max="12036" width="12.7265625" style="3" customWidth="1"/>
    <col min="12037" max="12286" width="10.90625" style="3"/>
    <col min="12287" max="12287" width="7.7265625" style="3" bestFit="1" customWidth="1"/>
    <col min="12288" max="12288" width="12.26953125" style="3" bestFit="1" customWidth="1"/>
    <col min="12289" max="12289" width="150.7265625" style="3" customWidth="1"/>
    <col min="12290" max="12290" width="18.7265625" style="3" customWidth="1"/>
    <col min="12291" max="12291" width="11.7265625" style="3" customWidth="1"/>
    <col min="12292" max="12292" width="12.7265625" style="3" customWidth="1"/>
    <col min="12293" max="12542" width="10.90625" style="3"/>
    <col min="12543" max="12543" width="7.7265625" style="3" bestFit="1" customWidth="1"/>
    <col min="12544" max="12544" width="12.26953125" style="3" bestFit="1" customWidth="1"/>
    <col min="12545" max="12545" width="150.7265625" style="3" customWidth="1"/>
    <col min="12546" max="12546" width="18.7265625" style="3" customWidth="1"/>
    <col min="12547" max="12547" width="11.7265625" style="3" customWidth="1"/>
    <col min="12548" max="12548" width="12.7265625" style="3" customWidth="1"/>
    <col min="12549" max="12798" width="10.90625" style="3"/>
    <col min="12799" max="12799" width="7.7265625" style="3" bestFit="1" customWidth="1"/>
    <col min="12800" max="12800" width="12.26953125" style="3" bestFit="1" customWidth="1"/>
    <col min="12801" max="12801" width="150.7265625" style="3" customWidth="1"/>
    <col min="12802" max="12802" width="18.7265625" style="3" customWidth="1"/>
    <col min="12803" max="12803" width="11.7265625" style="3" customWidth="1"/>
    <col min="12804" max="12804" width="12.7265625" style="3" customWidth="1"/>
    <col min="12805" max="13054" width="10.90625" style="3"/>
    <col min="13055" max="13055" width="7.7265625" style="3" bestFit="1" customWidth="1"/>
    <col min="13056" max="13056" width="12.26953125" style="3" bestFit="1" customWidth="1"/>
    <col min="13057" max="13057" width="150.7265625" style="3" customWidth="1"/>
    <col min="13058" max="13058" width="18.7265625" style="3" customWidth="1"/>
    <col min="13059" max="13059" width="11.7265625" style="3" customWidth="1"/>
    <col min="13060" max="13060" width="12.7265625" style="3" customWidth="1"/>
    <col min="13061" max="13310" width="10.90625" style="3"/>
    <col min="13311" max="13311" width="7.7265625" style="3" bestFit="1" customWidth="1"/>
    <col min="13312" max="13312" width="12.26953125" style="3" bestFit="1" customWidth="1"/>
    <col min="13313" max="13313" width="150.7265625" style="3" customWidth="1"/>
    <col min="13314" max="13314" width="18.7265625" style="3" customWidth="1"/>
    <col min="13315" max="13315" width="11.7265625" style="3" customWidth="1"/>
    <col min="13316" max="13316" width="12.7265625" style="3" customWidth="1"/>
    <col min="13317" max="13566" width="10.90625" style="3"/>
    <col min="13567" max="13567" width="7.7265625" style="3" bestFit="1" customWidth="1"/>
    <col min="13568" max="13568" width="12.26953125" style="3" bestFit="1" customWidth="1"/>
    <col min="13569" max="13569" width="150.7265625" style="3" customWidth="1"/>
    <col min="13570" max="13570" width="18.7265625" style="3" customWidth="1"/>
    <col min="13571" max="13571" width="11.7265625" style="3" customWidth="1"/>
    <col min="13572" max="13572" width="12.7265625" style="3" customWidth="1"/>
    <col min="13573" max="13822" width="10.90625" style="3"/>
    <col min="13823" max="13823" width="7.7265625" style="3" bestFit="1" customWidth="1"/>
    <col min="13824" max="13824" width="12.26953125" style="3" bestFit="1" customWidth="1"/>
    <col min="13825" max="13825" width="150.7265625" style="3" customWidth="1"/>
    <col min="13826" max="13826" width="18.7265625" style="3" customWidth="1"/>
    <col min="13827" max="13827" width="11.7265625" style="3" customWidth="1"/>
    <col min="13828" max="13828" width="12.7265625" style="3" customWidth="1"/>
    <col min="13829" max="14078" width="10.90625" style="3"/>
    <col min="14079" max="14079" width="7.7265625" style="3" bestFit="1" customWidth="1"/>
    <col min="14080" max="14080" width="12.26953125" style="3" bestFit="1" customWidth="1"/>
    <col min="14081" max="14081" width="150.7265625" style="3" customWidth="1"/>
    <col min="14082" max="14082" width="18.7265625" style="3" customWidth="1"/>
    <col min="14083" max="14083" width="11.7265625" style="3" customWidth="1"/>
    <col min="14084" max="14084" width="12.7265625" style="3" customWidth="1"/>
    <col min="14085" max="14334" width="10.90625" style="3"/>
    <col min="14335" max="14335" width="7.7265625" style="3" bestFit="1" customWidth="1"/>
    <col min="14336" max="14336" width="12.26953125" style="3" bestFit="1" customWidth="1"/>
    <col min="14337" max="14337" width="150.7265625" style="3" customWidth="1"/>
    <col min="14338" max="14338" width="18.7265625" style="3" customWidth="1"/>
    <col min="14339" max="14339" width="11.7265625" style="3" customWidth="1"/>
    <col min="14340" max="14340" width="12.7265625" style="3" customWidth="1"/>
    <col min="14341" max="14590" width="10.90625" style="3"/>
    <col min="14591" max="14591" width="7.7265625" style="3" bestFit="1" customWidth="1"/>
    <col min="14592" max="14592" width="12.26953125" style="3" bestFit="1" customWidth="1"/>
    <col min="14593" max="14593" width="150.7265625" style="3" customWidth="1"/>
    <col min="14594" max="14594" width="18.7265625" style="3" customWidth="1"/>
    <col min="14595" max="14595" width="11.7265625" style="3" customWidth="1"/>
    <col min="14596" max="14596" width="12.7265625" style="3" customWidth="1"/>
    <col min="14597" max="14846" width="10.90625" style="3"/>
    <col min="14847" max="14847" width="7.7265625" style="3" bestFit="1" customWidth="1"/>
    <col min="14848" max="14848" width="12.26953125" style="3" bestFit="1" customWidth="1"/>
    <col min="14849" max="14849" width="150.7265625" style="3" customWidth="1"/>
    <col min="14850" max="14850" width="18.7265625" style="3" customWidth="1"/>
    <col min="14851" max="14851" width="11.7265625" style="3" customWidth="1"/>
    <col min="14852" max="14852" width="12.7265625" style="3" customWidth="1"/>
    <col min="14853" max="15102" width="10.90625" style="3"/>
    <col min="15103" max="15103" width="7.7265625" style="3" bestFit="1" customWidth="1"/>
    <col min="15104" max="15104" width="12.26953125" style="3" bestFit="1" customWidth="1"/>
    <col min="15105" max="15105" width="150.7265625" style="3" customWidth="1"/>
    <col min="15106" max="15106" width="18.7265625" style="3" customWidth="1"/>
    <col min="15107" max="15107" width="11.7265625" style="3" customWidth="1"/>
    <col min="15108" max="15108" width="12.7265625" style="3" customWidth="1"/>
    <col min="15109" max="15358" width="10.90625" style="3"/>
    <col min="15359" max="15359" width="7.7265625" style="3" bestFit="1" customWidth="1"/>
    <col min="15360" max="15360" width="12.26953125" style="3" bestFit="1" customWidth="1"/>
    <col min="15361" max="15361" width="150.7265625" style="3" customWidth="1"/>
    <col min="15362" max="15362" width="18.7265625" style="3" customWidth="1"/>
    <col min="15363" max="15363" width="11.7265625" style="3" customWidth="1"/>
    <col min="15364" max="15364" width="12.7265625" style="3" customWidth="1"/>
    <col min="15365" max="15614" width="10.90625" style="3"/>
    <col min="15615" max="15615" width="7.7265625" style="3" bestFit="1" customWidth="1"/>
    <col min="15616" max="15616" width="12.26953125" style="3" bestFit="1" customWidth="1"/>
    <col min="15617" max="15617" width="150.7265625" style="3" customWidth="1"/>
    <col min="15618" max="15618" width="18.7265625" style="3" customWidth="1"/>
    <col min="15619" max="15619" width="11.7265625" style="3" customWidth="1"/>
    <col min="15620" max="15620" width="12.7265625" style="3" customWidth="1"/>
    <col min="15621" max="15870" width="10.90625" style="3"/>
    <col min="15871" max="15871" width="7.7265625" style="3" bestFit="1" customWidth="1"/>
    <col min="15872" max="15872" width="12.26953125" style="3" bestFit="1" customWidth="1"/>
    <col min="15873" max="15873" width="150.7265625" style="3" customWidth="1"/>
    <col min="15874" max="15874" width="18.7265625" style="3" customWidth="1"/>
    <col min="15875" max="15875" width="11.7265625" style="3" customWidth="1"/>
    <col min="15876" max="15876" width="12.7265625" style="3" customWidth="1"/>
    <col min="15877" max="16126" width="10.90625" style="3"/>
    <col min="16127" max="16127" width="7.7265625" style="3" bestFit="1" customWidth="1"/>
    <col min="16128" max="16128" width="12.26953125" style="3" bestFit="1" customWidth="1"/>
    <col min="16129" max="16129" width="150.7265625" style="3" customWidth="1"/>
    <col min="16130" max="16130" width="18.7265625" style="3" customWidth="1"/>
    <col min="16131" max="16131" width="11.7265625" style="3" customWidth="1"/>
    <col min="16132" max="16132" width="12.7265625" style="3" customWidth="1"/>
    <col min="16133" max="16384" width="10.90625" style="3"/>
  </cols>
  <sheetData>
    <row r="1" spans="1:11" ht="21" customHeight="1" thickBot="1" x14ac:dyDescent="0.35">
      <c r="A1" s="3" t="s">
        <v>140</v>
      </c>
    </row>
    <row r="2" spans="1:11" ht="60" customHeight="1" thickBot="1" x14ac:dyDescent="0.35">
      <c r="A2" s="138"/>
      <c r="B2" s="139"/>
      <c r="C2" s="140" t="s">
        <v>182</v>
      </c>
      <c r="D2" s="140"/>
      <c r="E2" s="140"/>
      <c r="F2" s="141"/>
      <c r="I2" s="133" t="s">
        <v>220</v>
      </c>
      <c r="J2" s="134"/>
    </row>
    <row r="3" spans="1:11" ht="14" thickBot="1" x14ac:dyDescent="0.35">
      <c r="A3" s="4"/>
      <c r="B3" s="4"/>
      <c r="C3" s="5"/>
      <c r="D3" s="4"/>
      <c r="E3" s="121"/>
      <c r="F3" s="121"/>
      <c r="I3" s="135" t="s">
        <v>221</v>
      </c>
      <c r="J3" s="135"/>
    </row>
    <row r="4" spans="1:11" ht="20.149999999999999" customHeight="1" thickBot="1" x14ac:dyDescent="0.35">
      <c r="A4" s="136" t="s">
        <v>196</v>
      </c>
      <c r="B4" s="137"/>
      <c r="C4" s="137"/>
      <c r="D4" s="137"/>
      <c r="E4" s="137"/>
      <c r="F4" s="122">
        <f>F6</f>
        <v>0</v>
      </c>
    </row>
    <row r="5" spans="1:11" ht="46" x14ac:dyDescent="0.3">
      <c r="A5" s="32" t="s">
        <v>0</v>
      </c>
      <c r="B5" s="41" t="s">
        <v>55</v>
      </c>
      <c r="C5" s="54"/>
      <c r="D5" s="125" t="s">
        <v>192</v>
      </c>
      <c r="E5" s="34" t="str">
        <f>CONCATENATE("PREȚ UNITAR"," ","[",$I$3,"]")</f>
        <v>PREȚ UNITAR [DEFINESTE MONEDA / TYPE THE CURRENCY]</v>
      </c>
      <c r="F5" s="34" t="str">
        <f>CONCATENATE("TOTAL"," ","[",$I$3,"]")</f>
        <v>TOTAL [DEFINESTE MONEDA / TYPE THE CURRENCY]</v>
      </c>
    </row>
    <row r="6" spans="1:11" ht="25.5" customHeight="1" thickBot="1" x14ac:dyDescent="0.35">
      <c r="A6" s="65" t="s">
        <v>174</v>
      </c>
      <c r="B6" s="35" t="s">
        <v>143</v>
      </c>
      <c r="C6" s="40" t="s">
        <v>223</v>
      </c>
      <c r="D6" s="11">
        <v>1</v>
      </c>
      <c r="E6" s="126"/>
      <c r="F6" s="119">
        <f>D6*E6</f>
        <v>0</v>
      </c>
      <c r="J6" s="55"/>
    </row>
    <row r="7" spans="1:11" ht="20.149999999999999" customHeight="1" thickBot="1" x14ac:dyDescent="0.35">
      <c r="A7" s="136" t="s">
        <v>197</v>
      </c>
      <c r="B7" s="137"/>
      <c r="C7" s="137"/>
      <c r="D7" s="137"/>
      <c r="E7" s="137"/>
      <c r="F7" s="122">
        <f>SUM(F9:F19)</f>
        <v>0</v>
      </c>
    </row>
    <row r="8" spans="1:11" ht="46" x14ac:dyDescent="0.3">
      <c r="A8" s="53" t="s">
        <v>0</v>
      </c>
      <c r="B8" s="54" t="s">
        <v>141</v>
      </c>
      <c r="C8" s="54"/>
      <c r="D8" s="125" t="s">
        <v>192</v>
      </c>
      <c r="E8" s="34" t="str">
        <f>CONCATENATE("PREȚ UNITAR"," ","[",$I$3,"]")</f>
        <v>PREȚ UNITAR [DEFINESTE MONEDA / TYPE THE CURRENCY]</v>
      </c>
      <c r="F8" s="34" t="str">
        <f>CONCATENATE("TOTAL"," ","[",$I$3,"]")</f>
        <v>TOTAL [DEFINESTE MONEDA / TYPE THE CURRENCY]</v>
      </c>
    </row>
    <row r="9" spans="1:11" ht="40.5" x14ac:dyDescent="0.3">
      <c r="A9" s="6" t="s">
        <v>2</v>
      </c>
      <c r="B9" s="35" t="s">
        <v>142</v>
      </c>
      <c r="C9" s="40" t="s">
        <v>152</v>
      </c>
      <c r="D9" s="11">
        <f>0.6*SUM(D10:D12)</f>
        <v>10072.199999999999</v>
      </c>
      <c r="E9" s="126"/>
      <c r="F9" s="119">
        <f t="shared" ref="F9:F19" si="0">E9*D9</f>
        <v>0</v>
      </c>
      <c r="J9" s="55"/>
    </row>
    <row r="10" spans="1:11" ht="81" x14ac:dyDescent="0.3">
      <c r="A10" s="6" t="s">
        <v>4</v>
      </c>
      <c r="B10" s="35" t="s">
        <v>20</v>
      </c>
      <c r="C10" s="40" t="s">
        <v>170</v>
      </c>
      <c r="D10" s="11">
        <v>10003</v>
      </c>
      <c r="E10" s="126"/>
      <c r="F10" s="119">
        <f t="shared" si="0"/>
        <v>0</v>
      </c>
      <c r="K10" s="12"/>
    </row>
    <row r="11" spans="1:11" ht="94.5" x14ac:dyDescent="0.3">
      <c r="A11" s="6" t="s">
        <v>5</v>
      </c>
      <c r="B11" s="6" t="s">
        <v>20</v>
      </c>
      <c r="C11" s="40" t="s">
        <v>171</v>
      </c>
      <c r="D11" s="8">
        <v>5430</v>
      </c>
      <c r="E11" s="127"/>
      <c r="F11" s="119">
        <f t="shared" si="0"/>
        <v>0</v>
      </c>
      <c r="K11" s="12"/>
    </row>
    <row r="12" spans="1:11" ht="94.5" x14ac:dyDescent="0.3">
      <c r="A12" s="6" t="s">
        <v>6</v>
      </c>
      <c r="B12" s="35" t="s">
        <v>20</v>
      </c>
      <c r="C12" s="40" t="s">
        <v>153</v>
      </c>
      <c r="D12" s="11">
        <v>1354</v>
      </c>
      <c r="E12" s="126"/>
      <c r="F12" s="119">
        <f t="shared" si="0"/>
        <v>0</v>
      </c>
      <c r="K12" s="12"/>
    </row>
    <row r="13" spans="1:11" ht="81" x14ac:dyDescent="0.3">
      <c r="A13" s="6" t="s">
        <v>7</v>
      </c>
      <c r="B13" s="35" t="s">
        <v>20</v>
      </c>
      <c r="C13" s="40" t="s">
        <v>154</v>
      </c>
      <c r="D13" s="11">
        <v>30</v>
      </c>
      <c r="E13" s="126"/>
      <c r="F13" s="119">
        <f t="shared" si="0"/>
        <v>0</v>
      </c>
    </row>
    <row r="14" spans="1:11" ht="81" x14ac:dyDescent="0.3">
      <c r="A14" s="6" t="s">
        <v>40</v>
      </c>
      <c r="B14" s="35" t="s">
        <v>20</v>
      </c>
      <c r="C14" s="40" t="s">
        <v>155</v>
      </c>
      <c r="D14" s="11">
        <v>39</v>
      </c>
      <c r="E14" s="126"/>
      <c r="F14" s="119">
        <f t="shared" si="0"/>
        <v>0</v>
      </c>
    </row>
    <row r="15" spans="1:11" ht="81" x14ac:dyDescent="0.3">
      <c r="A15" s="6" t="s">
        <v>41</v>
      </c>
      <c r="B15" s="35" t="s">
        <v>20</v>
      </c>
      <c r="C15" s="40" t="s">
        <v>156</v>
      </c>
      <c r="D15" s="11">
        <v>8</v>
      </c>
      <c r="E15" s="126"/>
      <c r="F15" s="119">
        <f t="shared" si="0"/>
        <v>0</v>
      </c>
    </row>
    <row r="16" spans="1:11" ht="54" x14ac:dyDescent="0.3">
      <c r="A16" s="6" t="s">
        <v>42</v>
      </c>
      <c r="B16" s="35" t="s">
        <v>20</v>
      </c>
      <c r="C16" s="40" t="s">
        <v>158</v>
      </c>
      <c r="D16" s="11">
        <v>19</v>
      </c>
      <c r="E16" s="126"/>
      <c r="F16" s="119">
        <f t="shared" si="0"/>
        <v>0</v>
      </c>
    </row>
    <row r="17" spans="1:9" ht="54" x14ac:dyDescent="0.3">
      <c r="A17" s="6" t="s">
        <v>43</v>
      </c>
      <c r="B17" s="35" t="s">
        <v>20</v>
      </c>
      <c r="C17" s="40" t="s">
        <v>157</v>
      </c>
      <c r="D17" s="11">
        <v>85</v>
      </c>
      <c r="E17" s="126"/>
      <c r="F17" s="119">
        <f t="shared" si="0"/>
        <v>0</v>
      </c>
    </row>
    <row r="18" spans="1:9" ht="27" x14ac:dyDescent="0.3">
      <c r="A18" s="6" t="s">
        <v>45</v>
      </c>
      <c r="B18" s="35" t="s">
        <v>143</v>
      </c>
      <c r="C18" s="40" t="s">
        <v>173</v>
      </c>
      <c r="D18" s="11">
        <v>100</v>
      </c>
      <c r="E18" s="126"/>
      <c r="F18" s="119">
        <f t="shared" si="0"/>
        <v>0</v>
      </c>
    </row>
    <row r="19" spans="1:9" ht="14" thickBot="1" x14ac:dyDescent="0.35">
      <c r="A19" s="65" t="s">
        <v>46</v>
      </c>
      <c r="B19" s="35" t="s">
        <v>143</v>
      </c>
      <c r="C19" s="40" t="s">
        <v>172</v>
      </c>
      <c r="D19" s="11">
        <v>1</v>
      </c>
      <c r="E19" s="126"/>
      <c r="F19" s="119">
        <f t="shared" si="0"/>
        <v>0</v>
      </c>
    </row>
    <row r="20" spans="1:9" s="12" customFormat="1" ht="20.149999999999999" customHeight="1" thickBot="1" x14ac:dyDescent="0.4">
      <c r="A20" s="136" t="s">
        <v>195</v>
      </c>
      <c r="B20" s="137"/>
      <c r="C20" s="137"/>
      <c r="D20" s="137"/>
      <c r="E20" s="137"/>
      <c r="F20" s="122">
        <f>SUM(F22:F33)</f>
        <v>0</v>
      </c>
    </row>
    <row r="21" spans="1:9" s="31" customFormat="1" ht="46" x14ac:dyDescent="0.25">
      <c r="A21" s="53" t="s">
        <v>0</v>
      </c>
      <c r="B21" s="54" t="s">
        <v>141</v>
      </c>
      <c r="C21" s="54"/>
      <c r="D21" s="125" t="s">
        <v>192</v>
      </c>
      <c r="E21" s="34" t="str">
        <f>CONCATENATE("PREȚ UNITAR"," ","[",$I$3,"]")</f>
        <v>PREȚ UNITAR [DEFINESTE MONEDA / TYPE THE CURRENCY]</v>
      </c>
      <c r="F21" s="34" t="str">
        <f>CONCATENATE("TOTAL"," ","[",$I$3,"]")</f>
        <v>TOTAL [DEFINESTE MONEDA / TYPE THE CURRENCY]</v>
      </c>
      <c r="H21" s="56"/>
      <c r="I21" s="57"/>
    </row>
    <row r="22" spans="1:9" x14ac:dyDescent="0.3">
      <c r="A22" s="13" t="s">
        <v>8</v>
      </c>
      <c r="B22" s="13" t="s">
        <v>20</v>
      </c>
      <c r="C22" s="40" t="s">
        <v>159</v>
      </c>
      <c r="D22" s="8">
        <v>6582</v>
      </c>
      <c r="E22" s="127"/>
      <c r="F22" s="119">
        <f t="shared" ref="F22:F33" si="1">E22*D22</f>
        <v>0</v>
      </c>
      <c r="G22" s="58"/>
    </row>
    <row r="23" spans="1:9" x14ac:dyDescent="0.3">
      <c r="A23" s="13" t="s">
        <v>9</v>
      </c>
      <c r="B23" s="13" t="s">
        <v>20</v>
      </c>
      <c r="C23" s="40" t="s">
        <v>160</v>
      </c>
      <c r="D23" s="8">
        <v>11942</v>
      </c>
      <c r="E23" s="127"/>
      <c r="F23" s="119">
        <f t="shared" si="1"/>
        <v>0</v>
      </c>
    </row>
    <row r="24" spans="1:9" x14ac:dyDescent="0.3">
      <c r="A24" s="13" t="s">
        <v>10</v>
      </c>
      <c r="B24" s="13" t="s">
        <v>20</v>
      </c>
      <c r="C24" s="40" t="s">
        <v>161</v>
      </c>
      <c r="D24" s="8">
        <v>18683</v>
      </c>
      <c r="E24" s="127"/>
      <c r="F24" s="119">
        <f t="shared" si="1"/>
        <v>0</v>
      </c>
    </row>
    <row r="25" spans="1:9" x14ac:dyDescent="0.3">
      <c r="A25" s="13" t="s">
        <v>11</v>
      </c>
      <c r="B25" s="13" t="s">
        <v>20</v>
      </c>
      <c r="C25" s="40" t="s">
        <v>162</v>
      </c>
      <c r="D25" s="8">
        <v>39373</v>
      </c>
      <c r="E25" s="127"/>
      <c r="F25" s="119">
        <f t="shared" si="1"/>
        <v>0</v>
      </c>
    </row>
    <row r="26" spans="1:9" ht="40.5" x14ac:dyDescent="0.3">
      <c r="A26" s="13" t="s">
        <v>12</v>
      </c>
      <c r="B26" s="36" t="s">
        <v>143</v>
      </c>
      <c r="C26" s="40" t="s">
        <v>176</v>
      </c>
      <c r="D26" s="8">
        <v>3</v>
      </c>
      <c r="E26" s="126"/>
      <c r="F26" s="119">
        <f t="shared" si="1"/>
        <v>0</v>
      </c>
    </row>
    <row r="27" spans="1:9" ht="40.5" x14ac:dyDescent="0.3">
      <c r="A27" s="13" t="s">
        <v>144</v>
      </c>
      <c r="B27" s="36" t="s">
        <v>143</v>
      </c>
      <c r="C27" s="40" t="s">
        <v>177</v>
      </c>
      <c r="D27" s="8">
        <v>9</v>
      </c>
      <c r="E27" s="126"/>
      <c r="F27" s="119">
        <f t="shared" si="1"/>
        <v>0</v>
      </c>
    </row>
    <row r="28" spans="1:9" ht="55" customHeight="1" x14ac:dyDescent="0.3">
      <c r="A28" s="13" t="s">
        <v>145</v>
      </c>
      <c r="B28" s="36" t="s">
        <v>143</v>
      </c>
      <c r="C28" s="40" t="s">
        <v>178</v>
      </c>
      <c r="D28" s="8">
        <v>12</v>
      </c>
      <c r="E28" s="126"/>
      <c r="F28" s="119">
        <f t="shared" si="1"/>
        <v>0</v>
      </c>
    </row>
    <row r="29" spans="1:9" ht="57.5" customHeight="1" x14ac:dyDescent="0.3">
      <c r="A29" s="13" t="s">
        <v>146</v>
      </c>
      <c r="B29" s="36" t="s">
        <v>143</v>
      </c>
      <c r="C29" s="40" t="s">
        <v>179</v>
      </c>
      <c r="D29" s="11">
        <v>33</v>
      </c>
      <c r="E29" s="126"/>
      <c r="F29" s="119">
        <f t="shared" si="1"/>
        <v>0</v>
      </c>
    </row>
    <row r="30" spans="1:9" ht="40.5" customHeight="1" x14ac:dyDescent="0.3">
      <c r="A30" s="13" t="s">
        <v>147</v>
      </c>
      <c r="B30" s="36" t="s">
        <v>143</v>
      </c>
      <c r="C30" s="40" t="s">
        <v>163</v>
      </c>
      <c r="D30" s="8">
        <v>12</v>
      </c>
      <c r="E30" s="126"/>
      <c r="F30" s="119">
        <f t="shared" si="1"/>
        <v>0</v>
      </c>
    </row>
    <row r="31" spans="1:9" ht="40.5" customHeight="1" x14ac:dyDescent="0.3">
      <c r="A31" s="13" t="s">
        <v>148</v>
      </c>
      <c r="B31" s="36" t="s">
        <v>143</v>
      </c>
      <c r="C31" s="40" t="s">
        <v>164</v>
      </c>
      <c r="D31" s="11">
        <v>12</v>
      </c>
      <c r="E31" s="126"/>
      <c r="F31" s="119">
        <f t="shared" si="1"/>
        <v>0</v>
      </c>
    </row>
    <row r="32" spans="1:9" ht="40.5" customHeight="1" x14ac:dyDescent="0.3">
      <c r="A32" s="13" t="s">
        <v>149</v>
      </c>
      <c r="B32" s="36" t="s">
        <v>143</v>
      </c>
      <c r="C32" s="40" t="s">
        <v>165</v>
      </c>
      <c r="D32" s="11">
        <v>24</v>
      </c>
      <c r="E32" s="126"/>
      <c r="F32" s="119">
        <f t="shared" si="1"/>
        <v>0</v>
      </c>
    </row>
    <row r="33" spans="1:9" ht="40.5" customHeight="1" thickBot="1" x14ac:dyDescent="0.35">
      <c r="A33" s="13" t="s">
        <v>150</v>
      </c>
      <c r="B33" s="36" t="s">
        <v>143</v>
      </c>
      <c r="C33" s="40" t="s">
        <v>166</v>
      </c>
      <c r="D33" s="11">
        <v>24</v>
      </c>
      <c r="E33" s="126"/>
      <c r="F33" s="119">
        <f t="shared" si="1"/>
        <v>0</v>
      </c>
    </row>
    <row r="34" spans="1:9" ht="20.149999999999999" customHeight="1" thickBot="1" x14ac:dyDescent="0.35">
      <c r="A34" s="136" t="s">
        <v>194</v>
      </c>
      <c r="B34" s="137"/>
      <c r="C34" s="137"/>
      <c r="D34" s="137"/>
      <c r="E34" s="137"/>
      <c r="F34" s="122">
        <f>SUM(F36:F38)</f>
        <v>0</v>
      </c>
    </row>
    <row r="35" spans="1:9" s="31" customFormat="1" ht="46" x14ac:dyDescent="0.25">
      <c r="A35" s="53" t="s">
        <v>0</v>
      </c>
      <c r="B35" s="54" t="s">
        <v>141</v>
      </c>
      <c r="C35" s="54"/>
      <c r="D35" s="125" t="s">
        <v>192</v>
      </c>
      <c r="E35" s="34" t="str">
        <f>CONCATENATE("PREȚ UNITAR"," ","[",$I$3,"]")</f>
        <v>PREȚ UNITAR [DEFINESTE MONEDA / TYPE THE CURRENCY]</v>
      </c>
      <c r="F35" s="34" t="str">
        <f>CONCATENATE("TOTAL"," ","[",$I$3,"]")</f>
        <v>TOTAL [DEFINESTE MONEDA / TYPE THE CURRENCY]</v>
      </c>
      <c r="H35" s="56"/>
      <c r="I35" s="57"/>
    </row>
    <row r="36" spans="1:9" ht="44" customHeight="1" x14ac:dyDescent="0.3">
      <c r="A36" s="10" t="s">
        <v>13</v>
      </c>
      <c r="B36" s="35" t="s">
        <v>20</v>
      </c>
      <c r="C36" s="59" t="s">
        <v>180</v>
      </c>
      <c r="D36" s="11">
        <v>16969</v>
      </c>
      <c r="E36" s="128"/>
      <c r="F36" s="119">
        <f>E36*D36</f>
        <v>0</v>
      </c>
      <c r="H36" s="55"/>
      <c r="I36" s="60"/>
    </row>
    <row r="37" spans="1:9" ht="81" x14ac:dyDescent="0.3">
      <c r="A37" s="10" t="s">
        <v>14</v>
      </c>
      <c r="B37" s="35" t="s">
        <v>151</v>
      </c>
      <c r="C37" s="59" t="s">
        <v>167</v>
      </c>
      <c r="D37" s="15">
        <v>6</v>
      </c>
      <c r="E37" s="128"/>
      <c r="F37" s="119">
        <f>E37*D37</f>
        <v>0</v>
      </c>
      <c r="I37" s="18"/>
    </row>
    <row r="38" spans="1:9" ht="81.5" thickBot="1" x14ac:dyDescent="0.35">
      <c r="A38" s="10" t="s">
        <v>15</v>
      </c>
      <c r="B38" s="35" t="s">
        <v>151</v>
      </c>
      <c r="C38" s="59" t="s">
        <v>168</v>
      </c>
      <c r="D38" s="15">
        <v>6</v>
      </c>
      <c r="E38" s="128"/>
      <c r="F38" s="119">
        <f>E38*D38</f>
        <v>0</v>
      </c>
      <c r="I38" s="18"/>
    </row>
    <row r="39" spans="1:9" ht="20.149999999999999" customHeight="1" thickBot="1" x14ac:dyDescent="0.35">
      <c r="A39" s="136" t="s">
        <v>193</v>
      </c>
      <c r="B39" s="137"/>
      <c r="C39" s="137"/>
      <c r="D39" s="137"/>
      <c r="E39" s="137"/>
      <c r="F39" s="122">
        <f>SUM(F41:F42)</f>
        <v>0</v>
      </c>
    </row>
    <row r="40" spans="1:9" ht="46" x14ac:dyDescent="0.3">
      <c r="A40" s="53" t="s">
        <v>0</v>
      </c>
      <c r="B40" s="54" t="s">
        <v>141</v>
      </c>
      <c r="C40" s="54"/>
      <c r="D40" s="125" t="s">
        <v>192</v>
      </c>
      <c r="E40" s="34" t="str">
        <f>CONCATENATE("PREȚ UNITAR"," ","[",$I$3,"]")</f>
        <v>PREȚ UNITAR [DEFINESTE MONEDA / TYPE THE CURRENCY]</v>
      </c>
      <c r="F40" s="34" t="str">
        <f>CONCATENATE("TOTAL"," ","[",$I$3,"]")</f>
        <v>TOTAL [DEFINESTE MONEDA / TYPE THE CURRENCY]</v>
      </c>
    </row>
    <row r="41" spans="1:9" ht="40.5" x14ac:dyDescent="0.3">
      <c r="A41" s="10" t="s">
        <v>17</v>
      </c>
      <c r="B41" s="6" t="s">
        <v>20</v>
      </c>
      <c r="C41" s="59" t="s">
        <v>169</v>
      </c>
      <c r="D41" s="11">
        <v>25527</v>
      </c>
      <c r="E41" s="128"/>
      <c r="F41" s="119">
        <f>E41*D41</f>
        <v>0</v>
      </c>
      <c r="H41" s="61"/>
    </row>
    <row r="42" spans="1:9" ht="74" customHeight="1" x14ac:dyDescent="0.3">
      <c r="A42" s="10" t="s">
        <v>18</v>
      </c>
      <c r="B42" s="6" t="s">
        <v>151</v>
      </c>
      <c r="C42" s="59" t="s">
        <v>175</v>
      </c>
      <c r="D42" s="24">
        <v>576</v>
      </c>
      <c r="E42" s="128"/>
      <c r="F42" s="119">
        <f>E42*D42</f>
        <v>0</v>
      </c>
    </row>
    <row r="43" spans="1:9" ht="20" customHeight="1" x14ac:dyDescent="0.45">
      <c r="C43" s="109" t="str">
        <f>CONCATENATE("TOTAL"," ","[",$I$3,"]")</f>
        <v>TOTAL [DEFINESTE MONEDA / TYPE THE CURRENCY]</v>
      </c>
      <c r="D43" s="104"/>
      <c r="E43" s="124"/>
      <c r="F43" s="123">
        <f>F39+F34+F20+F7+F4</f>
        <v>0</v>
      </c>
    </row>
  </sheetData>
  <sheetProtection algorithmName="SHA-512" hashValue="jcLW7s3FLEK4VHNeEucZxhWnNqotY/Dw2k+Z+Uc/7iTDOy9f/rtxc8BzFHsyJEaODjMtvTf4vKmz+Su9y8ag5g==" saltValue="ItGCFAkOLsP/W8guN3pkAw==" spinCount="100000" sheet="1" formatCells="0" formatColumns="0" formatRows="0" insertColumns="0" insertRows="0" insertHyperlinks="0" deleteColumns="0" deleteRows="0" sort="0" autoFilter="0" pivotTables="0"/>
  <mergeCells count="9">
    <mergeCell ref="I2:J2"/>
    <mergeCell ref="I3:J3"/>
    <mergeCell ref="A39:E39"/>
    <mergeCell ref="A2:B2"/>
    <mergeCell ref="C2:F2"/>
    <mergeCell ref="A7:E7"/>
    <mergeCell ref="A20:E20"/>
    <mergeCell ref="A34:E34"/>
    <mergeCell ref="A4:E4"/>
  </mergeCells>
  <conditionalFormatting sqref="D9:D10 F10:F17 D12:E17 D18:F19 F22:F33 D31:D33">
    <cfRule type="cellIs" dxfId="26" priority="11" stopIfTrue="1" operator="equal">
      <formula>0</formula>
    </cfRule>
  </conditionalFormatting>
  <conditionalFormatting sqref="D29">
    <cfRule type="cellIs" dxfId="25" priority="10" stopIfTrue="1" operator="equal">
      <formula>0</formula>
    </cfRule>
  </conditionalFormatting>
  <conditionalFormatting sqref="D36">
    <cfRule type="cellIs" dxfId="24" priority="9" stopIfTrue="1" operator="equal">
      <formula>0</formula>
    </cfRule>
  </conditionalFormatting>
  <conditionalFormatting sqref="D41">
    <cfRule type="cellIs" dxfId="23" priority="8" stopIfTrue="1" operator="equal">
      <formula>0</formula>
    </cfRule>
  </conditionalFormatting>
  <conditionalFormatting sqref="D6:F6">
    <cfRule type="cellIs" dxfId="22" priority="3" stopIfTrue="1" operator="equal">
      <formula>0</formula>
    </cfRule>
  </conditionalFormatting>
  <conditionalFormatting sqref="E10">
    <cfRule type="cellIs" dxfId="21" priority="13" stopIfTrue="1" operator="equal">
      <formula>0</formula>
    </cfRule>
  </conditionalFormatting>
  <conditionalFormatting sqref="E26:E33">
    <cfRule type="cellIs" dxfId="20" priority="7" stopIfTrue="1" operator="equal">
      <formula>0</formula>
    </cfRule>
  </conditionalFormatting>
  <conditionalFormatting sqref="E9:F9">
    <cfRule type="cellIs" dxfId="19" priority="12" stopIfTrue="1" operator="equal">
      <formula>0</formula>
    </cfRule>
  </conditionalFormatting>
  <conditionalFormatting sqref="F36:F38">
    <cfRule type="cellIs" dxfId="18" priority="5" stopIfTrue="1" operator="equal">
      <formula>0</formula>
    </cfRule>
  </conditionalFormatting>
  <conditionalFormatting sqref="F41:F42">
    <cfRule type="cellIs" dxfId="17" priority="6" stopIfTrue="1" operator="equal">
      <formula>0</formula>
    </cfRule>
  </conditionalFormatting>
  <conditionalFormatting sqref="I2">
    <cfRule type="cellIs" dxfId="16" priority="1" stopIfTrue="1" operator="equal">
      <formula>0</formula>
    </cfRule>
  </conditionalFormatting>
  <pageMargins left="0.7" right="0.7" top="0.75" bottom="0.75" header="0.3" footer="0.3"/>
  <pageSetup scale="36" orientation="portrait" r:id="rId1"/>
  <rowBreaks count="1" manualBreakCount="1">
    <brk id="19" max="16383" man="1"/>
  </rowBreaks>
  <colBreaks count="2" manualBreakCount="2">
    <brk id="7" max="1048575" man="1"/>
    <brk id="8" max="4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3"/>
  <sheetViews>
    <sheetView zoomScale="70" zoomScaleNormal="70" zoomScaleSheetLayoutView="70" workbookViewId="0">
      <selection activeCell="F5" sqref="F5"/>
    </sheetView>
  </sheetViews>
  <sheetFormatPr defaultColWidth="10.90625" defaultRowHeight="13.5" x14ac:dyDescent="0.3"/>
  <cols>
    <col min="1" max="1" width="7.7265625" style="1" bestFit="1" customWidth="1"/>
    <col min="2" max="2" width="10.26953125" style="1" bestFit="1" customWidth="1"/>
    <col min="3" max="3" width="150.7265625" style="2" customWidth="1"/>
    <col min="4" max="4" width="18.7265625" style="1" customWidth="1"/>
    <col min="5" max="5" width="32.90625" style="1" bestFit="1" customWidth="1"/>
    <col min="6" max="6" width="20.36328125" style="1" customWidth="1"/>
    <col min="7" max="8" width="11.453125" style="3"/>
    <col min="9" max="9" width="22" style="3" customWidth="1"/>
    <col min="10" max="10" width="14.7265625" style="3" customWidth="1"/>
    <col min="11" max="255" width="11.453125" style="3"/>
    <col min="256" max="256" width="7.7265625" style="3" bestFit="1" customWidth="1"/>
    <col min="257" max="257" width="12.26953125" style="3" bestFit="1" customWidth="1"/>
    <col min="258" max="259" width="150.7265625" style="3" customWidth="1"/>
    <col min="260" max="260" width="18.7265625" style="3" customWidth="1"/>
    <col min="261" max="261" width="11.7265625" style="3" customWidth="1"/>
    <col min="262" max="262" width="12.7265625" style="3" customWidth="1"/>
    <col min="263" max="511" width="11.453125" style="3"/>
    <col min="512" max="512" width="7.7265625" style="3" bestFit="1" customWidth="1"/>
    <col min="513" max="513" width="12.26953125" style="3" bestFit="1" customWidth="1"/>
    <col min="514" max="515" width="150.7265625" style="3" customWidth="1"/>
    <col min="516" max="516" width="18.7265625" style="3" customWidth="1"/>
    <col min="517" max="517" width="11.7265625" style="3" customWidth="1"/>
    <col min="518" max="518" width="12.7265625" style="3" customWidth="1"/>
    <col min="519" max="767" width="11.453125" style="3"/>
    <col min="768" max="768" width="7.7265625" style="3" bestFit="1" customWidth="1"/>
    <col min="769" max="769" width="12.26953125" style="3" bestFit="1" customWidth="1"/>
    <col min="770" max="771" width="150.7265625" style="3" customWidth="1"/>
    <col min="772" max="772" width="18.7265625" style="3" customWidth="1"/>
    <col min="773" max="773" width="11.7265625" style="3" customWidth="1"/>
    <col min="774" max="774" width="12.7265625" style="3" customWidth="1"/>
    <col min="775" max="1023" width="11.453125" style="3"/>
    <col min="1024" max="1024" width="7.7265625" style="3" bestFit="1" customWidth="1"/>
    <col min="1025" max="1025" width="12.26953125" style="3" bestFit="1" customWidth="1"/>
    <col min="1026" max="1027" width="150.7265625" style="3" customWidth="1"/>
    <col min="1028" max="1028" width="18.7265625" style="3" customWidth="1"/>
    <col min="1029" max="1029" width="11.7265625" style="3" customWidth="1"/>
    <col min="1030" max="1030" width="12.7265625" style="3" customWidth="1"/>
    <col min="1031" max="1279" width="11.453125" style="3"/>
    <col min="1280" max="1280" width="7.7265625" style="3" bestFit="1" customWidth="1"/>
    <col min="1281" max="1281" width="12.26953125" style="3" bestFit="1" customWidth="1"/>
    <col min="1282" max="1283" width="150.7265625" style="3" customWidth="1"/>
    <col min="1284" max="1284" width="18.7265625" style="3" customWidth="1"/>
    <col min="1285" max="1285" width="11.7265625" style="3" customWidth="1"/>
    <col min="1286" max="1286" width="12.7265625" style="3" customWidth="1"/>
    <col min="1287" max="1535" width="11.453125" style="3"/>
    <col min="1536" max="1536" width="7.7265625" style="3" bestFit="1" customWidth="1"/>
    <col min="1537" max="1537" width="12.26953125" style="3" bestFit="1" customWidth="1"/>
    <col min="1538" max="1539" width="150.7265625" style="3" customWidth="1"/>
    <col min="1540" max="1540" width="18.7265625" style="3" customWidth="1"/>
    <col min="1541" max="1541" width="11.7265625" style="3" customWidth="1"/>
    <col min="1542" max="1542" width="12.7265625" style="3" customWidth="1"/>
    <col min="1543" max="1791" width="11.453125" style="3"/>
    <col min="1792" max="1792" width="7.7265625" style="3" bestFit="1" customWidth="1"/>
    <col min="1793" max="1793" width="12.26953125" style="3" bestFit="1" customWidth="1"/>
    <col min="1794" max="1795" width="150.7265625" style="3" customWidth="1"/>
    <col min="1796" max="1796" width="18.7265625" style="3" customWidth="1"/>
    <col min="1797" max="1797" width="11.7265625" style="3" customWidth="1"/>
    <col min="1798" max="1798" width="12.7265625" style="3" customWidth="1"/>
    <col min="1799" max="2047" width="11.453125" style="3"/>
    <col min="2048" max="2048" width="7.7265625" style="3" bestFit="1" customWidth="1"/>
    <col min="2049" max="2049" width="12.26953125" style="3" bestFit="1" customWidth="1"/>
    <col min="2050" max="2051" width="150.7265625" style="3" customWidth="1"/>
    <col min="2052" max="2052" width="18.7265625" style="3" customWidth="1"/>
    <col min="2053" max="2053" width="11.7265625" style="3" customWidth="1"/>
    <col min="2054" max="2054" width="12.7265625" style="3" customWidth="1"/>
    <col min="2055" max="2303" width="11.453125" style="3"/>
    <col min="2304" max="2304" width="7.7265625" style="3" bestFit="1" customWidth="1"/>
    <col min="2305" max="2305" width="12.26953125" style="3" bestFit="1" customWidth="1"/>
    <col min="2306" max="2307" width="150.7265625" style="3" customWidth="1"/>
    <col min="2308" max="2308" width="18.7265625" style="3" customWidth="1"/>
    <col min="2309" max="2309" width="11.7265625" style="3" customWidth="1"/>
    <col min="2310" max="2310" width="12.7265625" style="3" customWidth="1"/>
    <col min="2311" max="2559" width="11.453125" style="3"/>
    <col min="2560" max="2560" width="7.7265625" style="3" bestFit="1" customWidth="1"/>
    <col min="2561" max="2561" width="12.26953125" style="3" bestFit="1" customWidth="1"/>
    <col min="2562" max="2563" width="150.7265625" style="3" customWidth="1"/>
    <col min="2564" max="2564" width="18.7265625" style="3" customWidth="1"/>
    <col min="2565" max="2565" width="11.7265625" style="3" customWidth="1"/>
    <col min="2566" max="2566" width="12.7265625" style="3" customWidth="1"/>
    <col min="2567" max="2815" width="11.453125" style="3"/>
    <col min="2816" max="2816" width="7.7265625" style="3" bestFit="1" customWidth="1"/>
    <col min="2817" max="2817" width="12.26953125" style="3" bestFit="1" customWidth="1"/>
    <col min="2818" max="2819" width="150.7265625" style="3" customWidth="1"/>
    <col min="2820" max="2820" width="18.7265625" style="3" customWidth="1"/>
    <col min="2821" max="2821" width="11.7265625" style="3" customWidth="1"/>
    <col min="2822" max="2822" width="12.7265625" style="3" customWidth="1"/>
    <col min="2823" max="3071" width="11.453125" style="3"/>
    <col min="3072" max="3072" width="7.7265625" style="3" bestFit="1" customWidth="1"/>
    <col min="3073" max="3073" width="12.26953125" style="3" bestFit="1" customWidth="1"/>
    <col min="3074" max="3075" width="150.7265625" style="3" customWidth="1"/>
    <col min="3076" max="3076" width="18.7265625" style="3" customWidth="1"/>
    <col min="3077" max="3077" width="11.7265625" style="3" customWidth="1"/>
    <col min="3078" max="3078" width="12.7265625" style="3" customWidth="1"/>
    <col min="3079" max="3327" width="11.453125" style="3"/>
    <col min="3328" max="3328" width="7.7265625" style="3" bestFit="1" customWidth="1"/>
    <col min="3329" max="3329" width="12.26953125" style="3" bestFit="1" customWidth="1"/>
    <col min="3330" max="3331" width="150.7265625" style="3" customWidth="1"/>
    <col min="3332" max="3332" width="18.7265625" style="3" customWidth="1"/>
    <col min="3333" max="3333" width="11.7265625" style="3" customWidth="1"/>
    <col min="3334" max="3334" width="12.7265625" style="3" customWidth="1"/>
    <col min="3335" max="3583" width="11.453125" style="3"/>
    <col min="3584" max="3584" width="7.7265625" style="3" bestFit="1" customWidth="1"/>
    <col min="3585" max="3585" width="12.26953125" style="3" bestFit="1" customWidth="1"/>
    <col min="3586" max="3587" width="150.7265625" style="3" customWidth="1"/>
    <col min="3588" max="3588" width="18.7265625" style="3" customWidth="1"/>
    <col min="3589" max="3589" width="11.7265625" style="3" customWidth="1"/>
    <col min="3590" max="3590" width="12.7265625" style="3" customWidth="1"/>
    <col min="3591" max="3839" width="11.453125" style="3"/>
    <col min="3840" max="3840" width="7.7265625" style="3" bestFit="1" customWidth="1"/>
    <col min="3841" max="3841" width="12.26953125" style="3" bestFit="1" customWidth="1"/>
    <col min="3842" max="3843" width="150.7265625" style="3" customWidth="1"/>
    <col min="3844" max="3844" width="18.7265625" style="3" customWidth="1"/>
    <col min="3845" max="3845" width="11.7265625" style="3" customWidth="1"/>
    <col min="3846" max="3846" width="12.7265625" style="3" customWidth="1"/>
    <col min="3847" max="4095" width="11.453125" style="3"/>
    <col min="4096" max="4096" width="7.7265625" style="3" bestFit="1" customWidth="1"/>
    <col min="4097" max="4097" width="12.26953125" style="3" bestFit="1" customWidth="1"/>
    <col min="4098" max="4099" width="150.7265625" style="3" customWidth="1"/>
    <col min="4100" max="4100" width="18.7265625" style="3" customWidth="1"/>
    <col min="4101" max="4101" width="11.7265625" style="3" customWidth="1"/>
    <col min="4102" max="4102" width="12.7265625" style="3" customWidth="1"/>
    <col min="4103" max="4351" width="11.453125" style="3"/>
    <col min="4352" max="4352" width="7.7265625" style="3" bestFit="1" customWidth="1"/>
    <col min="4353" max="4353" width="12.26953125" style="3" bestFit="1" customWidth="1"/>
    <col min="4354" max="4355" width="150.7265625" style="3" customWidth="1"/>
    <col min="4356" max="4356" width="18.7265625" style="3" customWidth="1"/>
    <col min="4357" max="4357" width="11.7265625" style="3" customWidth="1"/>
    <col min="4358" max="4358" width="12.7265625" style="3" customWidth="1"/>
    <col min="4359" max="4607" width="11.453125" style="3"/>
    <col min="4608" max="4608" width="7.7265625" style="3" bestFit="1" customWidth="1"/>
    <col min="4609" max="4609" width="12.26953125" style="3" bestFit="1" customWidth="1"/>
    <col min="4610" max="4611" width="150.7265625" style="3" customWidth="1"/>
    <col min="4612" max="4612" width="18.7265625" style="3" customWidth="1"/>
    <col min="4613" max="4613" width="11.7265625" style="3" customWidth="1"/>
    <col min="4614" max="4614" width="12.7265625" style="3" customWidth="1"/>
    <col min="4615" max="4863" width="11.453125" style="3"/>
    <col min="4864" max="4864" width="7.7265625" style="3" bestFit="1" customWidth="1"/>
    <col min="4865" max="4865" width="12.26953125" style="3" bestFit="1" customWidth="1"/>
    <col min="4866" max="4867" width="150.7265625" style="3" customWidth="1"/>
    <col min="4868" max="4868" width="18.7265625" style="3" customWidth="1"/>
    <col min="4869" max="4869" width="11.7265625" style="3" customWidth="1"/>
    <col min="4870" max="4870" width="12.7265625" style="3" customWidth="1"/>
    <col min="4871" max="5119" width="11.453125" style="3"/>
    <col min="5120" max="5120" width="7.7265625" style="3" bestFit="1" customWidth="1"/>
    <col min="5121" max="5121" width="12.26953125" style="3" bestFit="1" customWidth="1"/>
    <col min="5122" max="5123" width="150.7265625" style="3" customWidth="1"/>
    <col min="5124" max="5124" width="18.7265625" style="3" customWidth="1"/>
    <col min="5125" max="5125" width="11.7265625" style="3" customWidth="1"/>
    <col min="5126" max="5126" width="12.7265625" style="3" customWidth="1"/>
    <col min="5127" max="5375" width="11.453125" style="3"/>
    <col min="5376" max="5376" width="7.7265625" style="3" bestFit="1" customWidth="1"/>
    <col min="5377" max="5377" width="12.26953125" style="3" bestFit="1" customWidth="1"/>
    <col min="5378" max="5379" width="150.7265625" style="3" customWidth="1"/>
    <col min="5380" max="5380" width="18.7265625" style="3" customWidth="1"/>
    <col min="5381" max="5381" width="11.7265625" style="3" customWidth="1"/>
    <col min="5382" max="5382" width="12.7265625" style="3" customWidth="1"/>
    <col min="5383" max="5631" width="11.453125" style="3"/>
    <col min="5632" max="5632" width="7.7265625" style="3" bestFit="1" customWidth="1"/>
    <col min="5633" max="5633" width="12.26953125" style="3" bestFit="1" customWidth="1"/>
    <col min="5634" max="5635" width="150.7265625" style="3" customWidth="1"/>
    <col min="5636" max="5636" width="18.7265625" style="3" customWidth="1"/>
    <col min="5637" max="5637" width="11.7265625" style="3" customWidth="1"/>
    <col min="5638" max="5638" width="12.7265625" style="3" customWidth="1"/>
    <col min="5639" max="5887" width="11.453125" style="3"/>
    <col min="5888" max="5888" width="7.7265625" style="3" bestFit="1" customWidth="1"/>
    <col min="5889" max="5889" width="12.26953125" style="3" bestFit="1" customWidth="1"/>
    <col min="5890" max="5891" width="150.7265625" style="3" customWidth="1"/>
    <col min="5892" max="5892" width="18.7265625" style="3" customWidth="1"/>
    <col min="5893" max="5893" width="11.7265625" style="3" customWidth="1"/>
    <col min="5894" max="5894" width="12.7265625" style="3" customWidth="1"/>
    <col min="5895" max="6143" width="11.453125" style="3"/>
    <col min="6144" max="6144" width="7.7265625" style="3" bestFit="1" customWidth="1"/>
    <col min="6145" max="6145" width="12.26953125" style="3" bestFit="1" customWidth="1"/>
    <col min="6146" max="6147" width="150.7265625" style="3" customWidth="1"/>
    <col min="6148" max="6148" width="18.7265625" style="3" customWidth="1"/>
    <col min="6149" max="6149" width="11.7265625" style="3" customWidth="1"/>
    <col min="6150" max="6150" width="12.7265625" style="3" customWidth="1"/>
    <col min="6151" max="6399" width="11.453125" style="3"/>
    <col min="6400" max="6400" width="7.7265625" style="3" bestFit="1" customWidth="1"/>
    <col min="6401" max="6401" width="12.26953125" style="3" bestFit="1" customWidth="1"/>
    <col min="6402" max="6403" width="150.7265625" style="3" customWidth="1"/>
    <col min="6404" max="6404" width="18.7265625" style="3" customWidth="1"/>
    <col min="6405" max="6405" width="11.7265625" style="3" customWidth="1"/>
    <col min="6406" max="6406" width="12.7265625" style="3" customWidth="1"/>
    <col min="6407" max="6655" width="11.453125" style="3"/>
    <col min="6656" max="6656" width="7.7265625" style="3" bestFit="1" customWidth="1"/>
    <col min="6657" max="6657" width="12.26953125" style="3" bestFit="1" customWidth="1"/>
    <col min="6658" max="6659" width="150.7265625" style="3" customWidth="1"/>
    <col min="6660" max="6660" width="18.7265625" style="3" customWidth="1"/>
    <col min="6661" max="6661" width="11.7265625" style="3" customWidth="1"/>
    <col min="6662" max="6662" width="12.7265625" style="3" customWidth="1"/>
    <col min="6663" max="6911" width="11.453125" style="3"/>
    <col min="6912" max="6912" width="7.7265625" style="3" bestFit="1" customWidth="1"/>
    <col min="6913" max="6913" width="12.26953125" style="3" bestFit="1" customWidth="1"/>
    <col min="6914" max="6915" width="150.7265625" style="3" customWidth="1"/>
    <col min="6916" max="6916" width="18.7265625" style="3" customWidth="1"/>
    <col min="6917" max="6917" width="11.7265625" style="3" customWidth="1"/>
    <col min="6918" max="6918" width="12.7265625" style="3" customWidth="1"/>
    <col min="6919" max="7167" width="11.453125" style="3"/>
    <col min="7168" max="7168" width="7.7265625" style="3" bestFit="1" customWidth="1"/>
    <col min="7169" max="7169" width="12.26953125" style="3" bestFit="1" customWidth="1"/>
    <col min="7170" max="7171" width="150.7265625" style="3" customWidth="1"/>
    <col min="7172" max="7172" width="18.7265625" style="3" customWidth="1"/>
    <col min="7173" max="7173" width="11.7265625" style="3" customWidth="1"/>
    <col min="7174" max="7174" width="12.7265625" style="3" customWidth="1"/>
    <col min="7175" max="7423" width="11.453125" style="3"/>
    <col min="7424" max="7424" width="7.7265625" style="3" bestFit="1" customWidth="1"/>
    <col min="7425" max="7425" width="12.26953125" style="3" bestFit="1" customWidth="1"/>
    <col min="7426" max="7427" width="150.7265625" style="3" customWidth="1"/>
    <col min="7428" max="7428" width="18.7265625" style="3" customWidth="1"/>
    <col min="7429" max="7429" width="11.7265625" style="3" customWidth="1"/>
    <col min="7430" max="7430" width="12.7265625" style="3" customWidth="1"/>
    <col min="7431" max="7679" width="11.453125" style="3"/>
    <col min="7680" max="7680" width="7.7265625" style="3" bestFit="1" customWidth="1"/>
    <col min="7681" max="7681" width="12.26953125" style="3" bestFit="1" customWidth="1"/>
    <col min="7682" max="7683" width="150.7265625" style="3" customWidth="1"/>
    <col min="7684" max="7684" width="18.7265625" style="3" customWidth="1"/>
    <col min="7685" max="7685" width="11.7265625" style="3" customWidth="1"/>
    <col min="7686" max="7686" width="12.7265625" style="3" customWidth="1"/>
    <col min="7687" max="7935" width="11.453125" style="3"/>
    <col min="7936" max="7936" width="7.7265625" style="3" bestFit="1" customWidth="1"/>
    <col min="7937" max="7937" width="12.26953125" style="3" bestFit="1" customWidth="1"/>
    <col min="7938" max="7939" width="150.7265625" style="3" customWidth="1"/>
    <col min="7940" max="7940" width="18.7265625" style="3" customWidth="1"/>
    <col min="7941" max="7941" width="11.7265625" style="3" customWidth="1"/>
    <col min="7942" max="7942" width="12.7265625" style="3" customWidth="1"/>
    <col min="7943" max="8191" width="11.453125" style="3"/>
    <col min="8192" max="8192" width="7.7265625" style="3" bestFit="1" customWidth="1"/>
    <col min="8193" max="8193" width="12.26953125" style="3" bestFit="1" customWidth="1"/>
    <col min="8194" max="8195" width="150.7265625" style="3" customWidth="1"/>
    <col min="8196" max="8196" width="18.7265625" style="3" customWidth="1"/>
    <col min="8197" max="8197" width="11.7265625" style="3" customWidth="1"/>
    <col min="8198" max="8198" width="12.7265625" style="3" customWidth="1"/>
    <col min="8199" max="8447" width="11.453125" style="3"/>
    <col min="8448" max="8448" width="7.7265625" style="3" bestFit="1" customWidth="1"/>
    <col min="8449" max="8449" width="12.26953125" style="3" bestFit="1" customWidth="1"/>
    <col min="8450" max="8451" width="150.7265625" style="3" customWidth="1"/>
    <col min="8452" max="8452" width="18.7265625" style="3" customWidth="1"/>
    <col min="8453" max="8453" width="11.7265625" style="3" customWidth="1"/>
    <col min="8454" max="8454" width="12.7265625" style="3" customWidth="1"/>
    <col min="8455" max="8703" width="11.453125" style="3"/>
    <col min="8704" max="8704" width="7.7265625" style="3" bestFit="1" customWidth="1"/>
    <col min="8705" max="8705" width="12.26953125" style="3" bestFit="1" customWidth="1"/>
    <col min="8706" max="8707" width="150.7265625" style="3" customWidth="1"/>
    <col min="8708" max="8708" width="18.7265625" style="3" customWidth="1"/>
    <col min="8709" max="8709" width="11.7265625" style="3" customWidth="1"/>
    <col min="8710" max="8710" width="12.7265625" style="3" customWidth="1"/>
    <col min="8711" max="8959" width="11.453125" style="3"/>
    <col min="8960" max="8960" width="7.7265625" style="3" bestFit="1" customWidth="1"/>
    <col min="8961" max="8961" width="12.26953125" style="3" bestFit="1" customWidth="1"/>
    <col min="8962" max="8963" width="150.7265625" style="3" customWidth="1"/>
    <col min="8964" max="8964" width="18.7265625" style="3" customWidth="1"/>
    <col min="8965" max="8965" width="11.7265625" style="3" customWidth="1"/>
    <col min="8966" max="8966" width="12.7265625" style="3" customWidth="1"/>
    <col min="8967" max="9215" width="11.453125" style="3"/>
    <col min="9216" max="9216" width="7.7265625" style="3" bestFit="1" customWidth="1"/>
    <col min="9217" max="9217" width="12.26953125" style="3" bestFit="1" customWidth="1"/>
    <col min="9218" max="9219" width="150.7265625" style="3" customWidth="1"/>
    <col min="9220" max="9220" width="18.7265625" style="3" customWidth="1"/>
    <col min="9221" max="9221" width="11.7265625" style="3" customWidth="1"/>
    <col min="9222" max="9222" width="12.7265625" style="3" customWidth="1"/>
    <col min="9223" max="9471" width="11.453125" style="3"/>
    <col min="9472" max="9472" width="7.7265625" style="3" bestFit="1" customWidth="1"/>
    <col min="9473" max="9473" width="12.26953125" style="3" bestFit="1" customWidth="1"/>
    <col min="9474" max="9475" width="150.7265625" style="3" customWidth="1"/>
    <col min="9476" max="9476" width="18.7265625" style="3" customWidth="1"/>
    <col min="9477" max="9477" width="11.7265625" style="3" customWidth="1"/>
    <col min="9478" max="9478" width="12.7265625" style="3" customWidth="1"/>
    <col min="9479" max="9727" width="11.453125" style="3"/>
    <col min="9728" max="9728" width="7.7265625" style="3" bestFit="1" customWidth="1"/>
    <col min="9729" max="9729" width="12.26953125" style="3" bestFit="1" customWidth="1"/>
    <col min="9730" max="9731" width="150.7265625" style="3" customWidth="1"/>
    <col min="9732" max="9732" width="18.7265625" style="3" customWidth="1"/>
    <col min="9733" max="9733" width="11.7265625" style="3" customWidth="1"/>
    <col min="9734" max="9734" width="12.7265625" style="3" customWidth="1"/>
    <col min="9735" max="9983" width="11.453125" style="3"/>
    <col min="9984" max="9984" width="7.7265625" style="3" bestFit="1" customWidth="1"/>
    <col min="9985" max="9985" width="12.26953125" style="3" bestFit="1" customWidth="1"/>
    <col min="9986" max="9987" width="150.7265625" style="3" customWidth="1"/>
    <col min="9988" max="9988" width="18.7265625" style="3" customWidth="1"/>
    <col min="9989" max="9989" width="11.7265625" style="3" customWidth="1"/>
    <col min="9990" max="9990" width="12.7265625" style="3" customWidth="1"/>
    <col min="9991" max="10239" width="11.453125" style="3"/>
    <col min="10240" max="10240" width="7.7265625" style="3" bestFit="1" customWidth="1"/>
    <col min="10241" max="10241" width="12.26953125" style="3" bestFit="1" customWidth="1"/>
    <col min="10242" max="10243" width="150.7265625" style="3" customWidth="1"/>
    <col min="10244" max="10244" width="18.7265625" style="3" customWidth="1"/>
    <col min="10245" max="10245" width="11.7265625" style="3" customWidth="1"/>
    <col min="10246" max="10246" width="12.7265625" style="3" customWidth="1"/>
    <col min="10247" max="10495" width="11.453125" style="3"/>
    <col min="10496" max="10496" width="7.7265625" style="3" bestFit="1" customWidth="1"/>
    <col min="10497" max="10497" width="12.26953125" style="3" bestFit="1" customWidth="1"/>
    <col min="10498" max="10499" width="150.7265625" style="3" customWidth="1"/>
    <col min="10500" max="10500" width="18.7265625" style="3" customWidth="1"/>
    <col min="10501" max="10501" width="11.7265625" style="3" customWidth="1"/>
    <col min="10502" max="10502" width="12.7265625" style="3" customWidth="1"/>
    <col min="10503" max="10751" width="11.453125" style="3"/>
    <col min="10752" max="10752" width="7.7265625" style="3" bestFit="1" customWidth="1"/>
    <col min="10753" max="10753" width="12.26953125" style="3" bestFit="1" customWidth="1"/>
    <col min="10754" max="10755" width="150.7265625" style="3" customWidth="1"/>
    <col min="10756" max="10756" width="18.7265625" style="3" customWidth="1"/>
    <col min="10757" max="10757" width="11.7265625" style="3" customWidth="1"/>
    <col min="10758" max="10758" width="12.7265625" style="3" customWidth="1"/>
    <col min="10759" max="11007" width="11.453125" style="3"/>
    <col min="11008" max="11008" width="7.7265625" style="3" bestFit="1" customWidth="1"/>
    <col min="11009" max="11009" width="12.26953125" style="3" bestFit="1" customWidth="1"/>
    <col min="11010" max="11011" width="150.7265625" style="3" customWidth="1"/>
    <col min="11012" max="11012" width="18.7265625" style="3" customWidth="1"/>
    <col min="11013" max="11013" width="11.7265625" style="3" customWidth="1"/>
    <col min="11014" max="11014" width="12.7265625" style="3" customWidth="1"/>
    <col min="11015" max="11263" width="11.453125" style="3"/>
    <col min="11264" max="11264" width="7.7265625" style="3" bestFit="1" customWidth="1"/>
    <col min="11265" max="11265" width="12.26953125" style="3" bestFit="1" customWidth="1"/>
    <col min="11266" max="11267" width="150.7265625" style="3" customWidth="1"/>
    <col min="11268" max="11268" width="18.7265625" style="3" customWidth="1"/>
    <col min="11269" max="11269" width="11.7265625" style="3" customWidth="1"/>
    <col min="11270" max="11270" width="12.7265625" style="3" customWidth="1"/>
    <col min="11271" max="11519" width="11.453125" style="3"/>
    <col min="11520" max="11520" width="7.7265625" style="3" bestFit="1" customWidth="1"/>
    <col min="11521" max="11521" width="12.26953125" style="3" bestFit="1" customWidth="1"/>
    <col min="11522" max="11523" width="150.7265625" style="3" customWidth="1"/>
    <col min="11524" max="11524" width="18.7265625" style="3" customWidth="1"/>
    <col min="11525" max="11525" width="11.7265625" style="3" customWidth="1"/>
    <col min="11526" max="11526" width="12.7265625" style="3" customWidth="1"/>
    <col min="11527" max="11775" width="11.453125" style="3"/>
    <col min="11776" max="11776" width="7.7265625" style="3" bestFit="1" customWidth="1"/>
    <col min="11777" max="11777" width="12.26953125" style="3" bestFit="1" customWidth="1"/>
    <col min="11778" max="11779" width="150.7265625" style="3" customWidth="1"/>
    <col min="11780" max="11780" width="18.7265625" style="3" customWidth="1"/>
    <col min="11781" max="11781" width="11.7265625" style="3" customWidth="1"/>
    <col min="11782" max="11782" width="12.7265625" style="3" customWidth="1"/>
    <col min="11783" max="12031" width="11.453125" style="3"/>
    <col min="12032" max="12032" width="7.7265625" style="3" bestFit="1" customWidth="1"/>
    <col min="12033" max="12033" width="12.26953125" style="3" bestFit="1" customWidth="1"/>
    <col min="12034" max="12035" width="150.7265625" style="3" customWidth="1"/>
    <col min="12036" max="12036" width="18.7265625" style="3" customWidth="1"/>
    <col min="12037" max="12037" width="11.7265625" style="3" customWidth="1"/>
    <col min="12038" max="12038" width="12.7265625" style="3" customWidth="1"/>
    <col min="12039" max="12287" width="11.453125" style="3"/>
    <col min="12288" max="12288" width="7.7265625" style="3" bestFit="1" customWidth="1"/>
    <col min="12289" max="12289" width="12.26953125" style="3" bestFit="1" customWidth="1"/>
    <col min="12290" max="12291" width="150.7265625" style="3" customWidth="1"/>
    <col min="12292" max="12292" width="18.7265625" style="3" customWidth="1"/>
    <col min="12293" max="12293" width="11.7265625" style="3" customWidth="1"/>
    <col min="12294" max="12294" width="12.7265625" style="3" customWidth="1"/>
    <col min="12295" max="12543" width="11.453125" style="3"/>
    <col min="12544" max="12544" width="7.7265625" style="3" bestFit="1" customWidth="1"/>
    <col min="12545" max="12545" width="12.26953125" style="3" bestFit="1" customWidth="1"/>
    <col min="12546" max="12547" width="150.7265625" style="3" customWidth="1"/>
    <col min="12548" max="12548" width="18.7265625" style="3" customWidth="1"/>
    <col min="12549" max="12549" width="11.7265625" style="3" customWidth="1"/>
    <col min="12550" max="12550" width="12.7265625" style="3" customWidth="1"/>
    <col min="12551" max="12799" width="11.453125" style="3"/>
    <col min="12800" max="12800" width="7.7265625" style="3" bestFit="1" customWidth="1"/>
    <col min="12801" max="12801" width="12.26953125" style="3" bestFit="1" customWidth="1"/>
    <col min="12802" max="12803" width="150.7265625" style="3" customWidth="1"/>
    <col min="12804" max="12804" width="18.7265625" style="3" customWidth="1"/>
    <col min="12805" max="12805" width="11.7265625" style="3" customWidth="1"/>
    <col min="12806" max="12806" width="12.7265625" style="3" customWidth="1"/>
    <col min="12807" max="13055" width="11.453125" style="3"/>
    <col min="13056" max="13056" width="7.7265625" style="3" bestFit="1" customWidth="1"/>
    <col min="13057" max="13057" width="12.26953125" style="3" bestFit="1" customWidth="1"/>
    <col min="13058" max="13059" width="150.7265625" style="3" customWidth="1"/>
    <col min="13060" max="13060" width="18.7265625" style="3" customWidth="1"/>
    <col min="13061" max="13061" width="11.7265625" style="3" customWidth="1"/>
    <col min="13062" max="13062" width="12.7265625" style="3" customWidth="1"/>
    <col min="13063" max="13311" width="11.453125" style="3"/>
    <col min="13312" max="13312" width="7.7265625" style="3" bestFit="1" customWidth="1"/>
    <col min="13313" max="13313" width="12.26953125" style="3" bestFit="1" customWidth="1"/>
    <col min="13314" max="13315" width="150.7265625" style="3" customWidth="1"/>
    <col min="13316" max="13316" width="18.7265625" style="3" customWidth="1"/>
    <col min="13317" max="13317" width="11.7265625" style="3" customWidth="1"/>
    <col min="13318" max="13318" width="12.7265625" style="3" customWidth="1"/>
    <col min="13319" max="13567" width="11.453125" style="3"/>
    <col min="13568" max="13568" width="7.7265625" style="3" bestFit="1" customWidth="1"/>
    <col min="13569" max="13569" width="12.26953125" style="3" bestFit="1" customWidth="1"/>
    <col min="13570" max="13571" width="150.7265625" style="3" customWidth="1"/>
    <col min="13572" max="13572" width="18.7265625" style="3" customWidth="1"/>
    <col min="13573" max="13573" width="11.7265625" style="3" customWidth="1"/>
    <col min="13574" max="13574" width="12.7265625" style="3" customWidth="1"/>
    <col min="13575" max="13823" width="11.453125" style="3"/>
    <col min="13824" max="13824" width="7.7265625" style="3" bestFit="1" customWidth="1"/>
    <col min="13825" max="13825" width="12.26953125" style="3" bestFit="1" customWidth="1"/>
    <col min="13826" max="13827" width="150.7265625" style="3" customWidth="1"/>
    <col min="13828" max="13828" width="18.7265625" style="3" customWidth="1"/>
    <col min="13829" max="13829" width="11.7265625" style="3" customWidth="1"/>
    <col min="13830" max="13830" width="12.7265625" style="3" customWidth="1"/>
    <col min="13831" max="14079" width="11.453125" style="3"/>
    <col min="14080" max="14080" width="7.7265625" style="3" bestFit="1" customWidth="1"/>
    <col min="14081" max="14081" width="12.26953125" style="3" bestFit="1" customWidth="1"/>
    <col min="14082" max="14083" width="150.7265625" style="3" customWidth="1"/>
    <col min="14084" max="14084" width="18.7265625" style="3" customWidth="1"/>
    <col min="14085" max="14085" width="11.7265625" style="3" customWidth="1"/>
    <col min="14086" max="14086" width="12.7265625" style="3" customWidth="1"/>
    <col min="14087" max="14335" width="11.453125" style="3"/>
    <col min="14336" max="14336" width="7.7265625" style="3" bestFit="1" customWidth="1"/>
    <col min="14337" max="14337" width="12.26953125" style="3" bestFit="1" customWidth="1"/>
    <col min="14338" max="14339" width="150.7265625" style="3" customWidth="1"/>
    <col min="14340" max="14340" width="18.7265625" style="3" customWidth="1"/>
    <col min="14341" max="14341" width="11.7265625" style="3" customWidth="1"/>
    <col min="14342" max="14342" width="12.7265625" style="3" customWidth="1"/>
    <col min="14343" max="14591" width="11.453125" style="3"/>
    <col min="14592" max="14592" width="7.7265625" style="3" bestFit="1" customWidth="1"/>
    <col min="14593" max="14593" width="12.26953125" style="3" bestFit="1" customWidth="1"/>
    <col min="14594" max="14595" width="150.7265625" style="3" customWidth="1"/>
    <col min="14596" max="14596" width="18.7265625" style="3" customWidth="1"/>
    <col min="14597" max="14597" width="11.7265625" style="3" customWidth="1"/>
    <col min="14598" max="14598" width="12.7265625" style="3" customWidth="1"/>
    <col min="14599" max="14847" width="11.453125" style="3"/>
    <col min="14848" max="14848" width="7.7265625" style="3" bestFit="1" customWidth="1"/>
    <col min="14849" max="14849" width="12.26953125" style="3" bestFit="1" customWidth="1"/>
    <col min="14850" max="14851" width="150.7265625" style="3" customWidth="1"/>
    <col min="14852" max="14852" width="18.7265625" style="3" customWidth="1"/>
    <col min="14853" max="14853" width="11.7265625" style="3" customWidth="1"/>
    <col min="14854" max="14854" width="12.7265625" style="3" customWidth="1"/>
    <col min="14855" max="15103" width="11.453125" style="3"/>
    <col min="15104" max="15104" width="7.7265625" style="3" bestFit="1" customWidth="1"/>
    <col min="15105" max="15105" width="12.26953125" style="3" bestFit="1" customWidth="1"/>
    <col min="15106" max="15107" width="150.7265625" style="3" customWidth="1"/>
    <col min="15108" max="15108" width="18.7265625" style="3" customWidth="1"/>
    <col min="15109" max="15109" width="11.7265625" style="3" customWidth="1"/>
    <col min="15110" max="15110" width="12.7265625" style="3" customWidth="1"/>
    <col min="15111" max="15359" width="11.453125" style="3"/>
    <col min="15360" max="15360" width="7.7265625" style="3" bestFit="1" customWidth="1"/>
    <col min="15361" max="15361" width="12.26953125" style="3" bestFit="1" customWidth="1"/>
    <col min="15362" max="15363" width="150.7265625" style="3" customWidth="1"/>
    <col min="15364" max="15364" width="18.7265625" style="3" customWidth="1"/>
    <col min="15365" max="15365" width="11.7265625" style="3" customWidth="1"/>
    <col min="15366" max="15366" width="12.7265625" style="3" customWidth="1"/>
    <col min="15367" max="15615" width="11.453125" style="3"/>
    <col min="15616" max="15616" width="7.7265625" style="3" bestFit="1" customWidth="1"/>
    <col min="15617" max="15617" width="12.26953125" style="3" bestFit="1" customWidth="1"/>
    <col min="15618" max="15619" width="150.7265625" style="3" customWidth="1"/>
    <col min="15620" max="15620" width="18.7265625" style="3" customWidth="1"/>
    <col min="15621" max="15621" width="11.7265625" style="3" customWidth="1"/>
    <col min="15622" max="15622" width="12.7265625" style="3" customWidth="1"/>
    <col min="15623" max="15871" width="11.453125" style="3"/>
    <col min="15872" max="15872" width="7.7265625" style="3" bestFit="1" customWidth="1"/>
    <col min="15873" max="15873" width="12.26953125" style="3" bestFit="1" customWidth="1"/>
    <col min="15874" max="15875" width="150.7265625" style="3" customWidth="1"/>
    <col min="15876" max="15876" width="18.7265625" style="3" customWidth="1"/>
    <col min="15877" max="15877" width="11.7265625" style="3" customWidth="1"/>
    <col min="15878" max="15878" width="12.7265625" style="3" customWidth="1"/>
    <col min="15879" max="16127" width="11.453125" style="3"/>
    <col min="16128" max="16128" width="7.7265625" style="3" bestFit="1" customWidth="1"/>
    <col min="16129" max="16129" width="12.26953125" style="3" bestFit="1" customWidth="1"/>
    <col min="16130" max="16131" width="150.7265625" style="3" customWidth="1"/>
    <col min="16132" max="16132" width="18.7265625" style="3" customWidth="1"/>
    <col min="16133" max="16133" width="11.7265625" style="3" customWidth="1"/>
    <col min="16134" max="16134" width="12.7265625" style="3" customWidth="1"/>
    <col min="16135" max="16383" width="11.453125" style="3"/>
    <col min="16384" max="16384" width="11.453125" style="3" customWidth="1"/>
  </cols>
  <sheetData>
    <row r="1" spans="1:10" ht="21" customHeight="1" thickBot="1" x14ac:dyDescent="0.35"/>
    <row r="2" spans="1:10" ht="60" customHeight="1" thickBot="1" x14ac:dyDescent="0.35">
      <c r="A2" s="142"/>
      <c r="B2" s="143"/>
      <c r="C2" s="144" t="s">
        <v>59</v>
      </c>
      <c r="D2" s="144"/>
      <c r="E2" s="144"/>
      <c r="F2" s="145"/>
      <c r="I2" s="133" t="s">
        <v>220</v>
      </c>
      <c r="J2" s="134"/>
    </row>
    <row r="3" spans="1:10" ht="14" thickBot="1" x14ac:dyDescent="0.35">
      <c r="A3" s="4"/>
      <c r="B3" s="4"/>
      <c r="C3" s="5"/>
      <c r="D3" s="4"/>
      <c r="E3" s="4"/>
      <c r="F3" s="4"/>
      <c r="I3" s="135" t="s">
        <v>221</v>
      </c>
      <c r="J3" s="135"/>
    </row>
    <row r="4" spans="1:10" ht="20.149999999999999" customHeight="1" thickBot="1" x14ac:dyDescent="0.35">
      <c r="A4" s="136" t="s">
        <v>196</v>
      </c>
      <c r="B4" s="137"/>
      <c r="C4" s="137"/>
      <c r="D4" s="137"/>
      <c r="E4" s="137"/>
      <c r="F4" s="62">
        <f>F6</f>
        <v>0</v>
      </c>
      <c r="H4" s="12"/>
    </row>
    <row r="5" spans="1:10" ht="43.5" customHeight="1" x14ac:dyDescent="0.3">
      <c r="A5" s="32" t="s">
        <v>0</v>
      </c>
      <c r="B5" s="41" t="s">
        <v>55</v>
      </c>
      <c r="C5" s="54"/>
      <c r="D5" s="125" t="s">
        <v>192</v>
      </c>
      <c r="E5" s="34" t="str">
        <f>CONCATENATE("PREȚ UNITAR"," ","[",$I$3,"]")</f>
        <v>PREȚ UNITAR [DEFINESTE MONEDA / TYPE THE CURRENCY]</v>
      </c>
      <c r="F5" s="34" t="str">
        <f>CONCATENATE("TOTAL"," ","[",$I$3,"]")</f>
        <v>TOTAL [DEFINESTE MONEDA / TYPE THE CURRENCY]</v>
      </c>
      <c r="H5" s="12"/>
    </row>
    <row r="6" spans="1:10" ht="25.5" customHeight="1" thickBot="1" x14ac:dyDescent="0.35">
      <c r="A6" s="65" t="s">
        <v>174</v>
      </c>
      <c r="B6" s="35" t="s">
        <v>143</v>
      </c>
      <c r="C6" s="40" t="s">
        <v>224</v>
      </c>
      <c r="D6" s="11">
        <v>1</v>
      </c>
      <c r="E6" s="126"/>
      <c r="F6" s="9">
        <f>D6*E6</f>
        <v>0</v>
      </c>
      <c r="H6" s="12"/>
    </row>
    <row r="7" spans="1:10" ht="20.149999999999999" customHeight="1" thickBot="1" x14ac:dyDescent="0.35">
      <c r="A7" s="136" t="s">
        <v>77</v>
      </c>
      <c r="B7" s="137"/>
      <c r="C7" s="137"/>
      <c r="D7" s="137"/>
      <c r="E7" s="137"/>
      <c r="F7" s="63">
        <f>SUM(F9:F13)</f>
        <v>0</v>
      </c>
    </row>
    <row r="8" spans="1:10" s="29" customFormat="1" ht="44" customHeight="1" x14ac:dyDescent="0.25">
      <c r="A8" s="32" t="s">
        <v>0</v>
      </c>
      <c r="B8" s="33" t="s">
        <v>55</v>
      </c>
      <c r="C8" s="33" t="s">
        <v>56</v>
      </c>
      <c r="D8" s="34" t="s">
        <v>57</v>
      </c>
      <c r="E8" s="34" t="str">
        <f>CONCATENATE("PREȚ UNITAR"," ","[",$I$3,"]")</f>
        <v>PREȚ UNITAR [DEFINESTE MONEDA / TYPE THE CURRENCY]</v>
      </c>
      <c r="F8" s="34" t="str">
        <f>CONCATENATE("TOTAL"," ","[",$I$3,"]")</f>
        <v>TOTAL [DEFINESTE MONEDA / TYPE THE CURRENCY]</v>
      </c>
    </row>
    <row r="9" spans="1:10" ht="54" x14ac:dyDescent="0.3">
      <c r="A9" s="6" t="s">
        <v>2</v>
      </c>
      <c r="B9" s="6" t="s">
        <v>3</v>
      </c>
      <c r="C9" s="7" t="s">
        <v>69</v>
      </c>
      <c r="D9" s="8">
        <v>22566.6</v>
      </c>
      <c r="E9" s="129"/>
      <c r="F9" s="15">
        <f>D9*E9</f>
        <v>0</v>
      </c>
    </row>
    <row r="10" spans="1:10" ht="54" x14ac:dyDescent="0.3">
      <c r="A10" s="10" t="s">
        <v>4</v>
      </c>
      <c r="B10" s="6" t="s">
        <v>3</v>
      </c>
      <c r="C10" s="7" t="s">
        <v>70</v>
      </c>
      <c r="D10" s="8">
        <v>7102.3</v>
      </c>
      <c r="E10" s="129"/>
      <c r="F10" s="15">
        <f t="shared" ref="F10:F13" si="0">D10*E10</f>
        <v>0</v>
      </c>
    </row>
    <row r="11" spans="1:10" ht="54" x14ac:dyDescent="0.3">
      <c r="A11" s="6" t="s">
        <v>5</v>
      </c>
      <c r="B11" s="6" t="s">
        <v>3</v>
      </c>
      <c r="C11" s="7" t="s">
        <v>71</v>
      </c>
      <c r="D11" s="11">
        <v>15304.7</v>
      </c>
      <c r="E11" s="129"/>
      <c r="F11" s="15">
        <f t="shared" si="0"/>
        <v>0</v>
      </c>
    </row>
    <row r="12" spans="1:10" ht="40.5" x14ac:dyDescent="0.3">
      <c r="A12" s="6" t="s">
        <v>6</v>
      </c>
      <c r="B12" s="6" t="s">
        <v>3</v>
      </c>
      <c r="C12" s="7" t="s">
        <v>72</v>
      </c>
      <c r="D12" s="11">
        <v>10062.200000000001</v>
      </c>
      <c r="E12" s="129"/>
      <c r="F12" s="15">
        <f t="shared" si="0"/>
        <v>0</v>
      </c>
      <c r="I12" s="31"/>
    </row>
    <row r="13" spans="1:10" ht="41" thickBot="1" x14ac:dyDescent="0.35">
      <c r="A13" s="10" t="s">
        <v>7</v>
      </c>
      <c r="B13" s="35" t="s">
        <v>3</v>
      </c>
      <c r="C13" s="7" t="s">
        <v>73</v>
      </c>
      <c r="D13" s="11">
        <v>10410.5</v>
      </c>
      <c r="E13" s="129"/>
      <c r="F13" s="15">
        <f t="shared" si="0"/>
        <v>0</v>
      </c>
    </row>
    <row r="14" spans="1:10" s="12" customFormat="1" ht="20.149999999999999" customHeight="1" thickBot="1" x14ac:dyDescent="0.4">
      <c r="A14" s="136" t="s">
        <v>76</v>
      </c>
      <c r="B14" s="137"/>
      <c r="C14" s="137"/>
      <c r="D14" s="137"/>
      <c r="E14" s="137"/>
      <c r="F14" s="64">
        <f>SUM(F16:F20)</f>
        <v>0</v>
      </c>
    </row>
    <row r="15" spans="1:10" s="29" customFormat="1" ht="34.5" x14ac:dyDescent="0.25">
      <c r="A15" s="32" t="s">
        <v>0</v>
      </c>
      <c r="B15" s="33" t="s">
        <v>55</v>
      </c>
      <c r="C15" s="33" t="s">
        <v>56</v>
      </c>
      <c r="D15" s="34" t="s">
        <v>57</v>
      </c>
      <c r="E15" s="34" t="str">
        <f>CONCATENATE("PREȚ UNITAR"," ","[",$I$3,"]")</f>
        <v>PREȚ UNITAR [DEFINESTE MONEDA / TYPE THE CURRENCY]</v>
      </c>
      <c r="F15" s="34" t="str">
        <f>CONCATENATE("TOTAL"," ","[",$I$3,"]")</f>
        <v>TOTAL [DEFINESTE MONEDA / TYPE THE CURRENCY]</v>
      </c>
    </row>
    <row r="16" spans="1:10" ht="54" x14ac:dyDescent="0.3">
      <c r="A16" s="13" t="s">
        <v>8</v>
      </c>
      <c r="B16" s="13" t="s">
        <v>3</v>
      </c>
      <c r="C16" s="7" t="s">
        <v>69</v>
      </c>
      <c r="D16" s="8">
        <v>27030.46</v>
      </c>
      <c r="E16" s="129"/>
      <c r="F16" s="15">
        <f t="shared" ref="F16:F20" si="1">D16*E16</f>
        <v>0</v>
      </c>
    </row>
    <row r="17" spans="1:6" ht="54" x14ac:dyDescent="0.3">
      <c r="A17" s="14" t="s">
        <v>9</v>
      </c>
      <c r="B17" s="13" t="s">
        <v>3</v>
      </c>
      <c r="C17" s="7" t="s">
        <v>70</v>
      </c>
      <c r="D17" s="8">
        <v>28347.22</v>
      </c>
      <c r="E17" s="129"/>
      <c r="F17" s="15">
        <f t="shared" si="1"/>
        <v>0</v>
      </c>
    </row>
    <row r="18" spans="1:6" ht="54" x14ac:dyDescent="0.3">
      <c r="A18" s="13" t="s">
        <v>10</v>
      </c>
      <c r="B18" s="13" t="s">
        <v>3</v>
      </c>
      <c r="C18" s="7" t="s">
        <v>71</v>
      </c>
      <c r="D18" s="11">
        <v>15328.619999999999</v>
      </c>
      <c r="E18" s="129"/>
      <c r="F18" s="15">
        <f t="shared" si="1"/>
        <v>0</v>
      </c>
    </row>
    <row r="19" spans="1:6" ht="40.5" x14ac:dyDescent="0.3">
      <c r="A19" s="13" t="s">
        <v>11</v>
      </c>
      <c r="B19" s="13" t="s">
        <v>3</v>
      </c>
      <c r="C19" s="7" t="s">
        <v>74</v>
      </c>
      <c r="D19" s="11">
        <v>6482.2599999999993</v>
      </c>
      <c r="E19" s="129"/>
      <c r="F19" s="15">
        <f t="shared" si="1"/>
        <v>0</v>
      </c>
    </row>
    <row r="20" spans="1:6" ht="41" thickBot="1" x14ac:dyDescent="0.35">
      <c r="A20" s="14" t="s">
        <v>12</v>
      </c>
      <c r="B20" s="36" t="s">
        <v>3</v>
      </c>
      <c r="C20" s="7" t="s">
        <v>73</v>
      </c>
      <c r="D20" s="11">
        <v>5686</v>
      </c>
      <c r="E20" s="129"/>
      <c r="F20" s="15">
        <f t="shared" si="1"/>
        <v>0</v>
      </c>
    </row>
    <row r="21" spans="1:6" ht="20.149999999999999" customHeight="1" thickBot="1" x14ac:dyDescent="0.35">
      <c r="A21" s="136" t="s">
        <v>75</v>
      </c>
      <c r="B21" s="137"/>
      <c r="C21" s="137"/>
      <c r="D21" s="137"/>
      <c r="E21" s="137"/>
      <c r="F21" s="63">
        <f>SUM(F23:F26)</f>
        <v>0</v>
      </c>
    </row>
    <row r="22" spans="1:6" s="29" customFormat="1" ht="34.5" x14ac:dyDescent="0.25">
      <c r="A22" s="32" t="s">
        <v>0</v>
      </c>
      <c r="B22" s="33" t="s">
        <v>55</v>
      </c>
      <c r="C22" s="33" t="s">
        <v>56</v>
      </c>
      <c r="D22" s="34" t="s">
        <v>57</v>
      </c>
      <c r="E22" s="34" t="str">
        <f>CONCATENATE("PREȚ UNITAR"," ","[",$I$3,"]")</f>
        <v>PREȚ UNITAR [DEFINESTE MONEDA / TYPE THE CURRENCY]</v>
      </c>
      <c r="F22" s="34" t="str">
        <f>CONCATENATE("TOTAL"," ","[",$I$3,"]")</f>
        <v>TOTAL [DEFINESTE MONEDA / TYPE THE CURRENCY]</v>
      </c>
    </row>
    <row r="23" spans="1:6" ht="54" x14ac:dyDescent="0.3">
      <c r="A23" s="10" t="s">
        <v>13</v>
      </c>
      <c r="B23" s="6" t="s">
        <v>3</v>
      </c>
      <c r="C23" s="7" t="s">
        <v>69</v>
      </c>
      <c r="D23" s="15">
        <v>1005.49</v>
      </c>
      <c r="E23" s="128"/>
      <c r="F23" s="15">
        <f t="shared" ref="F23:F26" si="2">D23*E23</f>
        <v>0</v>
      </c>
    </row>
    <row r="24" spans="1:6" ht="54" x14ac:dyDescent="0.3">
      <c r="A24" s="10" t="s">
        <v>14</v>
      </c>
      <c r="B24" s="6" t="s">
        <v>3</v>
      </c>
      <c r="C24" s="7" t="s">
        <v>70</v>
      </c>
      <c r="D24" s="15">
        <v>37.04</v>
      </c>
      <c r="E24" s="128"/>
      <c r="F24" s="15">
        <f t="shared" si="2"/>
        <v>0</v>
      </c>
    </row>
    <row r="25" spans="1:6" ht="54" x14ac:dyDescent="0.3">
      <c r="A25" s="10" t="s">
        <v>15</v>
      </c>
      <c r="B25" s="6" t="s">
        <v>3</v>
      </c>
      <c r="C25" s="7" t="s">
        <v>71</v>
      </c>
      <c r="D25" s="15">
        <v>1515.27</v>
      </c>
      <c r="E25" s="128"/>
      <c r="F25" s="15">
        <f t="shared" si="2"/>
        <v>0</v>
      </c>
    </row>
    <row r="26" spans="1:6" ht="41" thickBot="1" x14ac:dyDescent="0.35">
      <c r="A26" s="10" t="s">
        <v>16</v>
      </c>
      <c r="B26" s="13" t="s">
        <v>3</v>
      </c>
      <c r="C26" s="7" t="s">
        <v>72</v>
      </c>
      <c r="D26" s="15">
        <v>421.31</v>
      </c>
      <c r="E26" s="128"/>
      <c r="F26" s="15">
        <f t="shared" si="2"/>
        <v>0</v>
      </c>
    </row>
    <row r="27" spans="1:6" ht="20.149999999999999" customHeight="1" thickBot="1" x14ac:dyDescent="0.35">
      <c r="A27" s="136" t="s">
        <v>78</v>
      </c>
      <c r="B27" s="137"/>
      <c r="C27" s="137"/>
      <c r="D27" s="137"/>
      <c r="E27" s="137"/>
      <c r="F27" s="63">
        <f>SUM(F29:F30)</f>
        <v>0</v>
      </c>
    </row>
    <row r="28" spans="1:6" s="28" customFormat="1" ht="34.5" x14ac:dyDescent="0.3">
      <c r="A28" s="32" t="s">
        <v>0</v>
      </c>
      <c r="B28" s="33" t="s">
        <v>55</v>
      </c>
      <c r="C28" s="33" t="s">
        <v>56</v>
      </c>
      <c r="D28" s="34" t="s">
        <v>57</v>
      </c>
      <c r="E28" s="34" t="str">
        <f>CONCATENATE("PREȚ UNITAR"," ","[",$I$3,"]")</f>
        <v>PREȚ UNITAR [DEFINESTE MONEDA / TYPE THE CURRENCY]</v>
      </c>
      <c r="F28" s="34" t="str">
        <f>CONCATENATE("TOTAL"," ","[",$I$3,"]")</f>
        <v>TOTAL [DEFINESTE MONEDA / TYPE THE CURRENCY]</v>
      </c>
    </row>
    <row r="29" spans="1:6" ht="54" x14ac:dyDescent="0.3">
      <c r="A29" s="10" t="s">
        <v>17</v>
      </c>
      <c r="B29" s="35" t="s">
        <v>3</v>
      </c>
      <c r="C29" s="7" t="s">
        <v>81</v>
      </c>
      <c r="D29" s="8">
        <v>1836.7400000000002</v>
      </c>
      <c r="E29" s="128"/>
      <c r="F29" s="15">
        <f t="shared" ref="F29:F30" si="3">D29*E29</f>
        <v>0</v>
      </c>
    </row>
    <row r="30" spans="1:6" ht="54.5" thickBot="1" x14ac:dyDescent="0.35">
      <c r="A30" s="10" t="s">
        <v>18</v>
      </c>
      <c r="B30" s="35" t="s">
        <v>3</v>
      </c>
      <c r="C30" s="7" t="s">
        <v>70</v>
      </c>
      <c r="D30" s="8">
        <v>937.03</v>
      </c>
      <c r="E30" s="128"/>
      <c r="F30" s="15">
        <f t="shared" si="3"/>
        <v>0</v>
      </c>
    </row>
    <row r="31" spans="1:6" ht="15.5" customHeight="1" thickBot="1" x14ac:dyDescent="0.35">
      <c r="A31" s="136" t="s">
        <v>79</v>
      </c>
      <c r="B31" s="137"/>
      <c r="C31" s="137"/>
      <c r="D31" s="137"/>
      <c r="E31" s="137"/>
      <c r="F31" s="63">
        <f>SUM(F33:F49)</f>
        <v>0</v>
      </c>
    </row>
    <row r="32" spans="1:6" s="29" customFormat="1" ht="34.5" x14ac:dyDescent="0.25">
      <c r="A32" s="32" t="s">
        <v>0</v>
      </c>
      <c r="B32" s="33" t="s">
        <v>55</v>
      </c>
      <c r="C32" s="33" t="s">
        <v>56</v>
      </c>
      <c r="D32" s="34" t="s">
        <v>57</v>
      </c>
      <c r="E32" s="34" t="str">
        <f>CONCATENATE("PREȚ UNITAR"," ","[",$I$3,"]")</f>
        <v>PREȚ UNITAR [DEFINESTE MONEDA / TYPE THE CURRENCY]</v>
      </c>
      <c r="F32" s="34" t="str">
        <f>CONCATENATE("TOTAL"," ","[",$I$3,"]")</f>
        <v>TOTAL [DEFINESTE MONEDA / TYPE THE CURRENCY]</v>
      </c>
    </row>
    <row r="33" spans="1:8" ht="40.5" x14ac:dyDescent="0.3">
      <c r="A33" s="16" t="s">
        <v>19</v>
      </c>
      <c r="B33" s="37" t="s">
        <v>20</v>
      </c>
      <c r="C33" s="17" t="s">
        <v>82</v>
      </c>
      <c r="D33" s="15">
        <v>3062.5572999999999</v>
      </c>
      <c r="E33" s="128"/>
      <c r="F33" s="15">
        <f t="shared" ref="F33:F49" si="4">D33*E33</f>
        <v>0</v>
      </c>
      <c r="H33" s="18"/>
    </row>
    <row r="34" spans="1:8" ht="40.5" x14ac:dyDescent="0.3">
      <c r="A34" s="16" t="s">
        <v>21</v>
      </c>
      <c r="B34" s="37" t="s">
        <v>22</v>
      </c>
      <c r="C34" s="17" t="s">
        <v>83</v>
      </c>
      <c r="D34" s="15">
        <v>1245.2850000000001</v>
      </c>
      <c r="E34" s="128"/>
      <c r="F34" s="15">
        <f t="shared" si="4"/>
        <v>0</v>
      </c>
      <c r="H34" s="18"/>
    </row>
    <row r="35" spans="1:8" ht="40.5" x14ac:dyDescent="0.3">
      <c r="A35" s="16" t="s">
        <v>23</v>
      </c>
      <c r="B35" s="37" t="s">
        <v>22</v>
      </c>
      <c r="C35" s="17" t="s">
        <v>84</v>
      </c>
      <c r="D35" s="15">
        <v>477.69290000000001</v>
      </c>
      <c r="E35" s="128"/>
      <c r="F35" s="15">
        <f t="shared" si="4"/>
        <v>0</v>
      </c>
      <c r="H35" s="18"/>
    </row>
    <row r="36" spans="1:8" ht="40.5" x14ac:dyDescent="0.3">
      <c r="A36" s="16" t="s">
        <v>24</v>
      </c>
      <c r="B36" s="37" t="s">
        <v>22</v>
      </c>
      <c r="C36" s="17" t="s">
        <v>85</v>
      </c>
      <c r="D36" s="15">
        <v>151.4752</v>
      </c>
      <c r="E36" s="128"/>
      <c r="F36" s="15">
        <f t="shared" si="4"/>
        <v>0</v>
      </c>
      <c r="H36" s="18"/>
    </row>
    <row r="37" spans="1:8" ht="40.5" x14ac:dyDescent="0.3">
      <c r="A37" s="16" t="s">
        <v>25</v>
      </c>
      <c r="B37" s="37" t="s">
        <v>22</v>
      </c>
      <c r="C37" s="17" t="s">
        <v>86</v>
      </c>
      <c r="D37" s="15">
        <v>49.386000000000003</v>
      </c>
      <c r="E37" s="128"/>
      <c r="F37" s="15">
        <f t="shared" si="4"/>
        <v>0</v>
      </c>
      <c r="H37" s="18"/>
    </row>
    <row r="38" spans="1:8" ht="40.5" x14ac:dyDescent="0.3">
      <c r="A38" s="16" t="s">
        <v>26</v>
      </c>
      <c r="B38" s="37" t="s">
        <v>60</v>
      </c>
      <c r="C38" s="17" t="s">
        <v>87</v>
      </c>
      <c r="D38" s="15">
        <v>7</v>
      </c>
      <c r="E38" s="128"/>
      <c r="F38" s="15">
        <f t="shared" si="4"/>
        <v>0</v>
      </c>
    </row>
    <row r="39" spans="1:8" ht="27" x14ac:dyDescent="0.3">
      <c r="A39" s="16" t="s">
        <v>27</v>
      </c>
      <c r="B39" s="37" t="s">
        <v>60</v>
      </c>
      <c r="C39" s="17" t="s">
        <v>88</v>
      </c>
      <c r="D39" s="15">
        <v>2</v>
      </c>
      <c r="E39" s="128"/>
      <c r="F39" s="15">
        <f t="shared" si="4"/>
        <v>0</v>
      </c>
    </row>
    <row r="40" spans="1:8" customFormat="1" ht="27" x14ac:dyDescent="0.35">
      <c r="A40" s="16" t="s">
        <v>28</v>
      </c>
      <c r="B40" s="37" t="s">
        <v>60</v>
      </c>
      <c r="C40" s="17" t="s">
        <v>89</v>
      </c>
      <c r="D40" s="15">
        <v>2</v>
      </c>
      <c r="E40" s="128"/>
      <c r="F40" s="15">
        <f t="shared" si="4"/>
        <v>0</v>
      </c>
    </row>
    <row r="41" spans="1:8" customFormat="1" ht="27" x14ac:dyDescent="0.35">
      <c r="A41" s="16" t="s">
        <v>29</v>
      </c>
      <c r="B41" s="37" t="s">
        <v>60</v>
      </c>
      <c r="C41" s="17" t="s">
        <v>90</v>
      </c>
      <c r="D41" s="15">
        <v>2</v>
      </c>
      <c r="E41" s="128"/>
      <c r="F41" s="15">
        <f t="shared" si="4"/>
        <v>0</v>
      </c>
    </row>
    <row r="42" spans="1:8" customFormat="1" ht="27" x14ac:dyDescent="0.35">
      <c r="A42" s="16" t="s">
        <v>30</v>
      </c>
      <c r="B42" s="37" t="s">
        <v>60</v>
      </c>
      <c r="C42" s="17" t="s">
        <v>91</v>
      </c>
      <c r="D42" s="15">
        <v>2</v>
      </c>
      <c r="E42" s="128"/>
      <c r="F42" s="15">
        <f t="shared" si="4"/>
        <v>0</v>
      </c>
    </row>
    <row r="43" spans="1:8" ht="40.5" x14ac:dyDescent="0.3">
      <c r="A43" s="16" t="s">
        <v>31</v>
      </c>
      <c r="B43" s="37" t="s">
        <v>60</v>
      </c>
      <c r="C43" s="17" t="s">
        <v>92</v>
      </c>
      <c r="D43" s="15">
        <v>4</v>
      </c>
      <c r="E43" s="128"/>
      <c r="F43" s="15">
        <f t="shared" si="4"/>
        <v>0</v>
      </c>
    </row>
    <row r="44" spans="1:8" ht="40.5" x14ac:dyDescent="0.3">
      <c r="A44" s="16" t="s">
        <v>32</v>
      </c>
      <c r="B44" s="37" t="s">
        <v>60</v>
      </c>
      <c r="C44" s="17" t="s">
        <v>93</v>
      </c>
      <c r="D44" s="15">
        <v>3</v>
      </c>
      <c r="E44" s="128"/>
      <c r="F44" s="15">
        <f t="shared" si="4"/>
        <v>0</v>
      </c>
    </row>
    <row r="45" spans="1:8" ht="40.5" x14ac:dyDescent="0.3">
      <c r="A45" s="16" t="s">
        <v>33</v>
      </c>
      <c r="B45" s="37" t="s">
        <v>60</v>
      </c>
      <c r="C45" s="17" t="s">
        <v>94</v>
      </c>
      <c r="D45" s="15">
        <v>2</v>
      </c>
      <c r="E45" s="128"/>
      <c r="F45" s="15">
        <f t="shared" si="4"/>
        <v>0</v>
      </c>
    </row>
    <row r="46" spans="1:8" ht="40.5" x14ac:dyDescent="0.3">
      <c r="A46" s="16" t="s">
        <v>34</v>
      </c>
      <c r="B46" s="37" t="s">
        <v>60</v>
      </c>
      <c r="C46" s="17" t="s">
        <v>95</v>
      </c>
      <c r="D46" s="15">
        <v>1</v>
      </c>
      <c r="E46" s="128"/>
      <c r="F46" s="15">
        <f t="shared" si="4"/>
        <v>0</v>
      </c>
    </row>
    <row r="47" spans="1:8" ht="27" x14ac:dyDescent="0.3">
      <c r="A47" s="16" t="s">
        <v>35</v>
      </c>
      <c r="B47" s="37" t="s">
        <v>60</v>
      </c>
      <c r="C47" s="17" t="s">
        <v>96</v>
      </c>
      <c r="D47" s="15">
        <v>1</v>
      </c>
      <c r="E47" s="128"/>
      <c r="F47" s="15">
        <f t="shared" si="4"/>
        <v>0</v>
      </c>
    </row>
    <row r="48" spans="1:8" ht="27" x14ac:dyDescent="0.3">
      <c r="A48" s="16" t="s">
        <v>36</v>
      </c>
      <c r="B48" s="37" t="s">
        <v>60</v>
      </c>
      <c r="C48" s="17" t="s">
        <v>97</v>
      </c>
      <c r="D48" s="15">
        <v>1</v>
      </c>
      <c r="E48" s="128"/>
      <c r="F48" s="15">
        <f t="shared" si="4"/>
        <v>0</v>
      </c>
    </row>
    <row r="49" spans="1:6" ht="27.5" thickBot="1" x14ac:dyDescent="0.35">
      <c r="A49" s="16" t="s">
        <v>37</v>
      </c>
      <c r="B49" s="37" t="s">
        <v>20</v>
      </c>
      <c r="C49" s="17" t="s">
        <v>98</v>
      </c>
      <c r="D49" s="8">
        <v>1</v>
      </c>
      <c r="E49" s="128"/>
      <c r="F49" s="15">
        <f t="shared" si="4"/>
        <v>0</v>
      </c>
    </row>
    <row r="50" spans="1:6" ht="20.149999999999999" customHeight="1" thickBot="1" x14ac:dyDescent="0.35">
      <c r="A50" s="136" t="s">
        <v>80</v>
      </c>
      <c r="B50" s="137"/>
      <c r="C50" s="137"/>
      <c r="D50" s="137"/>
      <c r="E50" s="137"/>
      <c r="F50" s="63">
        <f>SUM(F52)</f>
        <v>0</v>
      </c>
    </row>
    <row r="51" spans="1:6" s="28" customFormat="1" ht="34.5" x14ac:dyDescent="0.3">
      <c r="A51" s="32" t="s">
        <v>0</v>
      </c>
      <c r="B51" s="33" t="s">
        <v>55</v>
      </c>
      <c r="C51" s="33" t="s">
        <v>56</v>
      </c>
      <c r="D51" s="34" t="s">
        <v>57</v>
      </c>
      <c r="E51" s="34" t="str">
        <f>CONCATENATE("PREȚ UNITAR"," ","[",$I$3,"]")</f>
        <v>PREȚ UNITAR [DEFINESTE MONEDA / TYPE THE CURRENCY]</v>
      </c>
      <c r="F51" s="34" t="str">
        <f>CONCATENATE("TOTAL"," ","[",$I$3,"]")</f>
        <v>TOTAL [DEFINESTE MONEDA / TYPE THE CURRENCY]</v>
      </c>
    </row>
    <row r="52" spans="1:6" ht="54" x14ac:dyDescent="0.3">
      <c r="A52" s="10" t="s">
        <v>38</v>
      </c>
      <c r="B52" s="35" t="s">
        <v>60</v>
      </c>
      <c r="C52" s="7" t="s">
        <v>99</v>
      </c>
      <c r="D52" s="8">
        <v>1</v>
      </c>
      <c r="E52" s="128"/>
      <c r="F52" s="15">
        <f t="shared" ref="F52" si="5">D52*E52</f>
        <v>0</v>
      </c>
    </row>
    <row r="53" spans="1:6" ht="15" x14ac:dyDescent="0.3">
      <c r="C53" s="110" t="str">
        <f>CONCATENATE("TOTAL"," ","[",$I$3,"]")</f>
        <v>TOTAL [DEFINESTE MONEDA / TYPE THE CURRENCY]</v>
      </c>
      <c r="F53" s="108">
        <f>F50+F31+F27+F21+F14+F7+F4</f>
        <v>0</v>
      </c>
    </row>
  </sheetData>
  <sheetProtection algorithmName="SHA-512" hashValue="bBGr2p9pAhd2tZdgQ/E2DIjtb5y9b2UwSEKpp9QpG4IvmkYT+fQExb4WNqZNfW5b0a8J9dwpA16mVP+gUHHy2A==" saltValue="4nv9owGPQq5XNACRbYsp0w==" spinCount="100000" sheet="1" formatCells="0" formatColumns="0" formatRows="0" insertColumns="0" insertRows="0" insertHyperlinks="0" deleteColumns="0" deleteRows="0" sort="0" autoFilter="0" pivotTables="0"/>
  <mergeCells count="11">
    <mergeCell ref="I3:J3"/>
    <mergeCell ref="I2:J2"/>
    <mergeCell ref="A27:E27"/>
    <mergeCell ref="A31:E31"/>
    <mergeCell ref="A50:E50"/>
    <mergeCell ref="A2:B2"/>
    <mergeCell ref="C2:F2"/>
    <mergeCell ref="A7:E7"/>
    <mergeCell ref="A14:E14"/>
    <mergeCell ref="A21:E21"/>
    <mergeCell ref="A4:E4"/>
  </mergeCells>
  <conditionalFormatting sqref="D11:D13 D29:D30 D49 D52">
    <cfRule type="cellIs" dxfId="15" priority="24" stopIfTrue="1" operator="equal">
      <formula>0</formula>
    </cfRule>
  </conditionalFormatting>
  <conditionalFormatting sqref="D18:D20">
    <cfRule type="cellIs" dxfId="14" priority="15" stopIfTrue="1" operator="equal">
      <formula>0</formula>
    </cfRule>
  </conditionalFormatting>
  <conditionalFormatting sqref="D6:F6">
    <cfRule type="cellIs" dxfId="13" priority="3" stopIfTrue="1" operator="equal">
      <formula>0</formula>
    </cfRule>
  </conditionalFormatting>
  <conditionalFormatting sqref="E9:E13">
    <cfRule type="cellIs" dxfId="12" priority="27" stopIfTrue="1" operator="equal">
      <formula>0</formula>
    </cfRule>
  </conditionalFormatting>
  <conditionalFormatting sqref="E16:E20">
    <cfRule type="cellIs" dxfId="11" priority="18" stopIfTrue="1" operator="equal">
      <formula>0</formula>
    </cfRule>
  </conditionalFormatting>
  <conditionalFormatting sqref="I2">
    <cfRule type="cellIs" dxfId="10" priority="1" stopIfTrue="1" operator="equal">
      <formula>0</formula>
    </cfRule>
  </conditionalFormatting>
  <pageMargins left="0.7" right="0.7" top="0.75" bottom="0.75" header="0.3" footer="0.3"/>
  <pageSetup paperSize="9" scale="34" orientation="portrait" r:id="rId1"/>
  <rowBreaks count="1" manualBreakCount="1">
    <brk id="31" max="16383" man="1"/>
  </rowBreaks>
  <colBreaks count="1" manualBreakCount="1">
    <brk id="7" max="5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8"/>
  <sheetViews>
    <sheetView showGridLines="0" topLeftCell="A2" zoomScale="70" zoomScaleNormal="70" zoomScaleSheetLayoutView="85" workbookViewId="0">
      <selection activeCell="F41" sqref="F41"/>
    </sheetView>
  </sheetViews>
  <sheetFormatPr defaultColWidth="10.90625" defaultRowHeight="13.5" x14ac:dyDescent="0.3"/>
  <cols>
    <col min="1" max="1" width="9.7265625" style="3" customWidth="1"/>
    <col min="2" max="2" width="12.54296875" style="3" customWidth="1"/>
    <col min="3" max="3" width="150.7265625" style="3" customWidth="1"/>
    <col min="4" max="4" width="21.26953125" style="12" customWidth="1"/>
    <col min="5" max="5" width="19.6328125" style="55" customWidth="1"/>
    <col min="6" max="6" width="18.453125" style="52" customWidth="1"/>
    <col min="7" max="256" width="11.453125" style="19"/>
    <col min="257" max="257" width="9.7265625" style="19" customWidth="1"/>
    <col min="258" max="258" width="12.54296875" style="19" customWidth="1"/>
    <col min="259" max="259" width="180.7265625" style="19" customWidth="1"/>
    <col min="260" max="260" width="21.26953125" style="19" customWidth="1"/>
    <col min="261" max="512" width="11.453125" style="19"/>
    <col min="513" max="513" width="9.7265625" style="19" customWidth="1"/>
    <col min="514" max="514" width="12.54296875" style="19" customWidth="1"/>
    <col min="515" max="515" width="180.7265625" style="19" customWidth="1"/>
    <col min="516" max="516" width="21.26953125" style="19" customWidth="1"/>
    <col min="517" max="768" width="11.453125" style="19"/>
    <col min="769" max="769" width="9.7265625" style="19" customWidth="1"/>
    <col min="770" max="770" width="12.54296875" style="19" customWidth="1"/>
    <col min="771" max="771" width="180.7265625" style="19" customWidth="1"/>
    <col min="772" max="772" width="21.26953125" style="19" customWidth="1"/>
    <col min="773" max="1024" width="11.453125" style="19"/>
    <col min="1025" max="1025" width="9.7265625" style="19" customWidth="1"/>
    <col min="1026" max="1026" width="12.54296875" style="19" customWidth="1"/>
    <col min="1027" max="1027" width="180.7265625" style="19" customWidth="1"/>
    <col min="1028" max="1028" width="21.26953125" style="19" customWidth="1"/>
    <col min="1029" max="1280" width="11.453125" style="19"/>
    <col min="1281" max="1281" width="9.7265625" style="19" customWidth="1"/>
    <col min="1282" max="1282" width="12.54296875" style="19" customWidth="1"/>
    <col min="1283" max="1283" width="180.7265625" style="19" customWidth="1"/>
    <col min="1284" max="1284" width="21.26953125" style="19" customWidth="1"/>
    <col min="1285" max="1536" width="11.453125" style="19"/>
    <col min="1537" max="1537" width="9.7265625" style="19" customWidth="1"/>
    <col min="1538" max="1538" width="12.54296875" style="19" customWidth="1"/>
    <col min="1539" max="1539" width="180.7265625" style="19" customWidth="1"/>
    <col min="1540" max="1540" width="21.26953125" style="19" customWidth="1"/>
    <col min="1541" max="1792" width="11.453125" style="19"/>
    <col min="1793" max="1793" width="9.7265625" style="19" customWidth="1"/>
    <col min="1794" max="1794" width="12.54296875" style="19" customWidth="1"/>
    <col min="1795" max="1795" width="180.7265625" style="19" customWidth="1"/>
    <col min="1796" max="1796" width="21.26953125" style="19" customWidth="1"/>
    <col min="1797" max="2048" width="11.453125" style="19"/>
    <col min="2049" max="2049" width="9.7265625" style="19" customWidth="1"/>
    <col min="2050" max="2050" width="12.54296875" style="19" customWidth="1"/>
    <col min="2051" max="2051" width="180.7265625" style="19" customWidth="1"/>
    <col min="2052" max="2052" width="21.26953125" style="19" customWidth="1"/>
    <col min="2053" max="2304" width="11.453125" style="19"/>
    <col min="2305" max="2305" width="9.7265625" style="19" customWidth="1"/>
    <col min="2306" max="2306" width="12.54296875" style="19" customWidth="1"/>
    <col min="2307" max="2307" width="180.7265625" style="19" customWidth="1"/>
    <col min="2308" max="2308" width="21.26953125" style="19" customWidth="1"/>
    <col min="2309" max="2560" width="11.453125" style="19"/>
    <col min="2561" max="2561" width="9.7265625" style="19" customWidth="1"/>
    <col min="2562" max="2562" width="12.54296875" style="19" customWidth="1"/>
    <col min="2563" max="2563" width="180.7265625" style="19" customWidth="1"/>
    <col min="2564" max="2564" width="21.26953125" style="19" customWidth="1"/>
    <col min="2565" max="2816" width="11.453125" style="19"/>
    <col min="2817" max="2817" width="9.7265625" style="19" customWidth="1"/>
    <col min="2818" max="2818" width="12.54296875" style="19" customWidth="1"/>
    <col min="2819" max="2819" width="180.7265625" style="19" customWidth="1"/>
    <col min="2820" max="2820" width="21.26953125" style="19" customWidth="1"/>
    <col min="2821" max="3072" width="11.453125" style="19"/>
    <col min="3073" max="3073" width="9.7265625" style="19" customWidth="1"/>
    <col min="3074" max="3074" width="12.54296875" style="19" customWidth="1"/>
    <col min="3075" max="3075" width="180.7265625" style="19" customWidth="1"/>
    <col min="3076" max="3076" width="21.26953125" style="19" customWidth="1"/>
    <col min="3077" max="3328" width="11.453125" style="19"/>
    <col min="3329" max="3329" width="9.7265625" style="19" customWidth="1"/>
    <col min="3330" max="3330" width="12.54296875" style="19" customWidth="1"/>
    <col min="3331" max="3331" width="180.7265625" style="19" customWidth="1"/>
    <col min="3332" max="3332" width="21.26953125" style="19" customWidth="1"/>
    <col min="3333" max="3584" width="11.453125" style="19"/>
    <col min="3585" max="3585" width="9.7265625" style="19" customWidth="1"/>
    <col min="3586" max="3586" width="12.54296875" style="19" customWidth="1"/>
    <col min="3587" max="3587" width="180.7265625" style="19" customWidth="1"/>
    <col min="3588" max="3588" width="21.26953125" style="19" customWidth="1"/>
    <col min="3589" max="3840" width="11.453125" style="19"/>
    <col min="3841" max="3841" width="9.7265625" style="19" customWidth="1"/>
    <col min="3842" max="3842" width="12.54296875" style="19" customWidth="1"/>
    <col min="3843" max="3843" width="180.7265625" style="19" customWidth="1"/>
    <col min="3844" max="3844" width="21.26953125" style="19" customWidth="1"/>
    <col min="3845" max="4096" width="11.453125" style="19"/>
    <col min="4097" max="4097" width="9.7265625" style="19" customWidth="1"/>
    <col min="4098" max="4098" width="12.54296875" style="19" customWidth="1"/>
    <col min="4099" max="4099" width="180.7265625" style="19" customWidth="1"/>
    <col min="4100" max="4100" width="21.26953125" style="19" customWidth="1"/>
    <col min="4101" max="4352" width="11.453125" style="19"/>
    <col min="4353" max="4353" width="9.7265625" style="19" customWidth="1"/>
    <col min="4354" max="4354" width="12.54296875" style="19" customWidth="1"/>
    <col min="4355" max="4355" width="180.7265625" style="19" customWidth="1"/>
    <col min="4356" max="4356" width="21.26953125" style="19" customWidth="1"/>
    <col min="4357" max="4608" width="11.453125" style="19"/>
    <col min="4609" max="4609" width="9.7265625" style="19" customWidth="1"/>
    <col min="4610" max="4610" width="12.54296875" style="19" customWidth="1"/>
    <col min="4611" max="4611" width="180.7265625" style="19" customWidth="1"/>
    <col min="4612" max="4612" width="21.26953125" style="19" customWidth="1"/>
    <col min="4613" max="4864" width="11.453125" style="19"/>
    <col min="4865" max="4865" width="9.7265625" style="19" customWidth="1"/>
    <col min="4866" max="4866" width="12.54296875" style="19" customWidth="1"/>
    <col min="4867" max="4867" width="180.7265625" style="19" customWidth="1"/>
    <col min="4868" max="4868" width="21.26953125" style="19" customWidth="1"/>
    <col min="4869" max="5120" width="11.453125" style="19"/>
    <col min="5121" max="5121" width="9.7265625" style="19" customWidth="1"/>
    <col min="5122" max="5122" width="12.54296875" style="19" customWidth="1"/>
    <col min="5123" max="5123" width="180.7265625" style="19" customWidth="1"/>
    <col min="5124" max="5124" width="21.26953125" style="19" customWidth="1"/>
    <col min="5125" max="5376" width="11.453125" style="19"/>
    <col min="5377" max="5377" width="9.7265625" style="19" customWidth="1"/>
    <col min="5378" max="5378" width="12.54296875" style="19" customWidth="1"/>
    <col min="5379" max="5379" width="180.7265625" style="19" customWidth="1"/>
    <col min="5380" max="5380" width="21.26953125" style="19" customWidth="1"/>
    <col min="5381" max="5632" width="11.453125" style="19"/>
    <col min="5633" max="5633" width="9.7265625" style="19" customWidth="1"/>
    <col min="5634" max="5634" width="12.54296875" style="19" customWidth="1"/>
    <col min="5635" max="5635" width="180.7265625" style="19" customWidth="1"/>
    <col min="5636" max="5636" width="21.26953125" style="19" customWidth="1"/>
    <col min="5637" max="5888" width="11.453125" style="19"/>
    <col min="5889" max="5889" width="9.7265625" style="19" customWidth="1"/>
    <col min="5890" max="5890" width="12.54296875" style="19" customWidth="1"/>
    <col min="5891" max="5891" width="180.7265625" style="19" customWidth="1"/>
    <col min="5892" max="5892" width="21.26953125" style="19" customWidth="1"/>
    <col min="5893" max="6144" width="11.453125" style="19"/>
    <col min="6145" max="6145" width="9.7265625" style="19" customWidth="1"/>
    <col min="6146" max="6146" width="12.54296875" style="19" customWidth="1"/>
    <col min="6147" max="6147" width="180.7265625" style="19" customWidth="1"/>
    <col min="6148" max="6148" width="21.26953125" style="19" customWidth="1"/>
    <col min="6149" max="6400" width="11.453125" style="19"/>
    <col min="6401" max="6401" width="9.7265625" style="19" customWidth="1"/>
    <col min="6402" max="6402" width="12.54296875" style="19" customWidth="1"/>
    <col min="6403" max="6403" width="180.7265625" style="19" customWidth="1"/>
    <col min="6404" max="6404" width="21.26953125" style="19" customWidth="1"/>
    <col min="6405" max="6656" width="11.453125" style="19"/>
    <col min="6657" max="6657" width="9.7265625" style="19" customWidth="1"/>
    <col min="6658" max="6658" width="12.54296875" style="19" customWidth="1"/>
    <col min="6659" max="6659" width="180.7265625" style="19" customWidth="1"/>
    <col min="6660" max="6660" width="21.26953125" style="19" customWidth="1"/>
    <col min="6661" max="6912" width="11.453125" style="19"/>
    <col min="6913" max="6913" width="9.7265625" style="19" customWidth="1"/>
    <col min="6914" max="6914" width="12.54296875" style="19" customWidth="1"/>
    <col min="6915" max="6915" width="180.7265625" style="19" customWidth="1"/>
    <col min="6916" max="6916" width="21.26953125" style="19" customWidth="1"/>
    <col min="6917" max="7168" width="11.453125" style="19"/>
    <col min="7169" max="7169" width="9.7265625" style="19" customWidth="1"/>
    <col min="7170" max="7170" width="12.54296875" style="19" customWidth="1"/>
    <col min="7171" max="7171" width="180.7265625" style="19" customWidth="1"/>
    <col min="7172" max="7172" width="21.26953125" style="19" customWidth="1"/>
    <col min="7173" max="7424" width="11.453125" style="19"/>
    <col min="7425" max="7425" width="9.7265625" style="19" customWidth="1"/>
    <col min="7426" max="7426" width="12.54296875" style="19" customWidth="1"/>
    <col min="7427" max="7427" width="180.7265625" style="19" customWidth="1"/>
    <col min="7428" max="7428" width="21.26953125" style="19" customWidth="1"/>
    <col min="7429" max="7680" width="11.453125" style="19"/>
    <col min="7681" max="7681" width="9.7265625" style="19" customWidth="1"/>
    <col min="7682" max="7682" width="12.54296875" style="19" customWidth="1"/>
    <col min="7683" max="7683" width="180.7265625" style="19" customWidth="1"/>
    <col min="7684" max="7684" width="21.26953125" style="19" customWidth="1"/>
    <col min="7685" max="7936" width="11.453125" style="19"/>
    <col min="7937" max="7937" width="9.7265625" style="19" customWidth="1"/>
    <col min="7938" max="7938" width="12.54296875" style="19" customWidth="1"/>
    <col min="7939" max="7939" width="180.7265625" style="19" customWidth="1"/>
    <col min="7940" max="7940" width="21.26953125" style="19" customWidth="1"/>
    <col min="7941" max="8192" width="11.453125" style="19"/>
    <col min="8193" max="8193" width="9.7265625" style="19" customWidth="1"/>
    <col min="8194" max="8194" width="12.54296875" style="19" customWidth="1"/>
    <col min="8195" max="8195" width="180.7265625" style="19" customWidth="1"/>
    <col min="8196" max="8196" width="21.26953125" style="19" customWidth="1"/>
    <col min="8197" max="8448" width="11.453125" style="19"/>
    <col min="8449" max="8449" width="9.7265625" style="19" customWidth="1"/>
    <col min="8450" max="8450" width="12.54296875" style="19" customWidth="1"/>
    <col min="8451" max="8451" width="180.7265625" style="19" customWidth="1"/>
    <col min="8452" max="8452" width="21.26953125" style="19" customWidth="1"/>
    <col min="8453" max="8704" width="11.453125" style="19"/>
    <col min="8705" max="8705" width="9.7265625" style="19" customWidth="1"/>
    <col min="8706" max="8706" width="12.54296875" style="19" customWidth="1"/>
    <col min="8707" max="8707" width="180.7265625" style="19" customWidth="1"/>
    <col min="8708" max="8708" width="21.26953125" style="19" customWidth="1"/>
    <col min="8709" max="8960" width="11.453125" style="19"/>
    <col min="8961" max="8961" width="9.7265625" style="19" customWidth="1"/>
    <col min="8962" max="8962" width="12.54296875" style="19" customWidth="1"/>
    <col min="8963" max="8963" width="180.7265625" style="19" customWidth="1"/>
    <col min="8964" max="8964" width="21.26953125" style="19" customWidth="1"/>
    <col min="8965" max="9216" width="11.453125" style="19"/>
    <col min="9217" max="9217" width="9.7265625" style="19" customWidth="1"/>
    <col min="9218" max="9218" width="12.54296875" style="19" customWidth="1"/>
    <col min="9219" max="9219" width="180.7265625" style="19" customWidth="1"/>
    <col min="9220" max="9220" width="21.26953125" style="19" customWidth="1"/>
    <col min="9221" max="9472" width="11.453125" style="19"/>
    <col min="9473" max="9473" width="9.7265625" style="19" customWidth="1"/>
    <col min="9474" max="9474" width="12.54296875" style="19" customWidth="1"/>
    <col min="9475" max="9475" width="180.7265625" style="19" customWidth="1"/>
    <col min="9476" max="9476" width="21.26953125" style="19" customWidth="1"/>
    <col min="9477" max="9728" width="11.453125" style="19"/>
    <col min="9729" max="9729" width="9.7265625" style="19" customWidth="1"/>
    <col min="9730" max="9730" width="12.54296875" style="19" customWidth="1"/>
    <col min="9731" max="9731" width="180.7265625" style="19" customWidth="1"/>
    <col min="9732" max="9732" width="21.26953125" style="19" customWidth="1"/>
    <col min="9733" max="9984" width="11.453125" style="19"/>
    <col min="9985" max="9985" width="9.7265625" style="19" customWidth="1"/>
    <col min="9986" max="9986" width="12.54296875" style="19" customWidth="1"/>
    <col min="9987" max="9987" width="180.7265625" style="19" customWidth="1"/>
    <col min="9988" max="9988" width="21.26953125" style="19" customWidth="1"/>
    <col min="9989" max="10240" width="11.453125" style="19"/>
    <col min="10241" max="10241" width="9.7265625" style="19" customWidth="1"/>
    <col min="10242" max="10242" width="12.54296875" style="19" customWidth="1"/>
    <col min="10243" max="10243" width="180.7265625" style="19" customWidth="1"/>
    <col min="10244" max="10244" width="21.26953125" style="19" customWidth="1"/>
    <col min="10245" max="10496" width="11.453125" style="19"/>
    <col min="10497" max="10497" width="9.7265625" style="19" customWidth="1"/>
    <col min="10498" max="10498" width="12.54296875" style="19" customWidth="1"/>
    <col min="10499" max="10499" width="180.7265625" style="19" customWidth="1"/>
    <col min="10500" max="10500" width="21.26953125" style="19" customWidth="1"/>
    <col min="10501" max="10752" width="11.453125" style="19"/>
    <col min="10753" max="10753" width="9.7265625" style="19" customWidth="1"/>
    <col min="10754" max="10754" width="12.54296875" style="19" customWidth="1"/>
    <col min="10755" max="10755" width="180.7265625" style="19" customWidth="1"/>
    <col min="10756" max="10756" width="21.26953125" style="19" customWidth="1"/>
    <col min="10757" max="11008" width="11.453125" style="19"/>
    <col min="11009" max="11009" width="9.7265625" style="19" customWidth="1"/>
    <col min="11010" max="11010" width="12.54296875" style="19" customWidth="1"/>
    <col min="11011" max="11011" width="180.7265625" style="19" customWidth="1"/>
    <col min="11012" max="11012" width="21.26953125" style="19" customWidth="1"/>
    <col min="11013" max="11264" width="11.453125" style="19"/>
    <col min="11265" max="11265" width="9.7265625" style="19" customWidth="1"/>
    <col min="11266" max="11266" width="12.54296875" style="19" customWidth="1"/>
    <col min="11267" max="11267" width="180.7265625" style="19" customWidth="1"/>
    <col min="11268" max="11268" width="21.26953125" style="19" customWidth="1"/>
    <col min="11269" max="11520" width="11.453125" style="19"/>
    <col min="11521" max="11521" width="9.7265625" style="19" customWidth="1"/>
    <col min="11522" max="11522" width="12.54296875" style="19" customWidth="1"/>
    <col min="11523" max="11523" width="180.7265625" style="19" customWidth="1"/>
    <col min="11524" max="11524" width="21.26953125" style="19" customWidth="1"/>
    <col min="11525" max="11776" width="11.453125" style="19"/>
    <col min="11777" max="11777" width="9.7265625" style="19" customWidth="1"/>
    <col min="11778" max="11778" width="12.54296875" style="19" customWidth="1"/>
    <col min="11779" max="11779" width="180.7265625" style="19" customWidth="1"/>
    <col min="11780" max="11780" width="21.26953125" style="19" customWidth="1"/>
    <col min="11781" max="12032" width="11.453125" style="19"/>
    <col min="12033" max="12033" width="9.7265625" style="19" customWidth="1"/>
    <col min="12034" max="12034" width="12.54296875" style="19" customWidth="1"/>
    <col min="12035" max="12035" width="180.7265625" style="19" customWidth="1"/>
    <col min="12036" max="12036" width="21.26953125" style="19" customWidth="1"/>
    <col min="12037" max="12288" width="11.453125" style="19"/>
    <col min="12289" max="12289" width="9.7265625" style="19" customWidth="1"/>
    <col min="12290" max="12290" width="12.54296875" style="19" customWidth="1"/>
    <col min="12291" max="12291" width="180.7265625" style="19" customWidth="1"/>
    <col min="12292" max="12292" width="21.26953125" style="19" customWidth="1"/>
    <col min="12293" max="12544" width="11.453125" style="19"/>
    <col min="12545" max="12545" width="9.7265625" style="19" customWidth="1"/>
    <col min="12546" max="12546" width="12.54296875" style="19" customWidth="1"/>
    <col min="12547" max="12547" width="180.7265625" style="19" customWidth="1"/>
    <col min="12548" max="12548" width="21.26953125" style="19" customWidth="1"/>
    <col min="12549" max="12800" width="11.453125" style="19"/>
    <col min="12801" max="12801" width="9.7265625" style="19" customWidth="1"/>
    <col min="12802" max="12802" width="12.54296875" style="19" customWidth="1"/>
    <col min="12803" max="12803" width="180.7265625" style="19" customWidth="1"/>
    <col min="12804" max="12804" width="21.26953125" style="19" customWidth="1"/>
    <col min="12805" max="13056" width="11.453125" style="19"/>
    <col min="13057" max="13057" width="9.7265625" style="19" customWidth="1"/>
    <col min="13058" max="13058" width="12.54296875" style="19" customWidth="1"/>
    <col min="13059" max="13059" width="180.7265625" style="19" customWidth="1"/>
    <col min="13060" max="13060" width="21.26953125" style="19" customWidth="1"/>
    <col min="13061" max="13312" width="11.453125" style="19"/>
    <col min="13313" max="13313" width="9.7265625" style="19" customWidth="1"/>
    <col min="13314" max="13314" width="12.54296875" style="19" customWidth="1"/>
    <col min="13315" max="13315" width="180.7265625" style="19" customWidth="1"/>
    <col min="13316" max="13316" width="21.26953125" style="19" customWidth="1"/>
    <col min="13317" max="13568" width="11.453125" style="19"/>
    <col min="13569" max="13569" width="9.7265625" style="19" customWidth="1"/>
    <col min="13570" max="13570" width="12.54296875" style="19" customWidth="1"/>
    <col min="13571" max="13571" width="180.7265625" style="19" customWidth="1"/>
    <col min="13572" max="13572" width="21.26953125" style="19" customWidth="1"/>
    <col min="13573" max="13824" width="11.453125" style="19"/>
    <col min="13825" max="13825" width="9.7265625" style="19" customWidth="1"/>
    <col min="13826" max="13826" width="12.54296875" style="19" customWidth="1"/>
    <col min="13827" max="13827" width="180.7265625" style="19" customWidth="1"/>
    <col min="13828" max="13828" width="21.26953125" style="19" customWidth="1"/>
    <col min="13829" max="14080" width="11.453125" style="19"/>
    <col min="14081" max="14081" width="9.7265625" style="19" customWidth="1"/>
    <col min="14082" max="14082" width="12.54296875" style="19" customWidth="1"/>
    <col min="14083" max="14083" width="180.7265625" style="19" customWidth="1"/>
    <col min="14084" max="14084" width="21.26953125" style="19" customWidth="1"/>
    <col min="14085" max="14336" width="11.453125" style="19"/>
    <col min="14337" max="14337" width="9.7265625" style="19" customWidth="1"/>
    <col min="14338" max="14338" width="12.54296875" style="19" customWidth="1"/>
    <col min="14339" max="14339" width="180.7265625" style="19" customWidth="1"/>
    <col min="14340" max="14340" width="21.26953125" style="19" customWidth="1"/>
    <col min="14341" max="14592" width="11.453125" style="19"/>
    <col min="14593" max="14593" width="9.7265625" style="19" customWidth="1"/>
    <col min="14594" max="14594" width="12.54296875" style="19" customWidth="1"/>
    <col min="14595" max="14595" width="180.7265625" style="19" customWidth="1"/>
    <col min="14596" max="14596" width="21.26953125" style="19" customWidth="1"/>
    <col min="14597" max="14848" width="11.453125" style="19"/>
    <col min="14849" max="14849" width="9.7265625" style="19" customWidth="1"/>
    <col min="14850" max="14850" width="12.54296875" style="19" customWidth="1"/>
    <col min="14851" max="14851" width="180.7265625" style="19" customWidth="1"/>
    <col min="14852" max="14852" width="21.26953125" style="19" customWidth="1"/>
    <col min="14853" max="15104" width="11.453125" style="19"/>
    <col min="15105" max="15105" width="9.7265625" style="19" customWidth="1"/>
    <col min="15106" max="15106" width="12.54296875" style="19" customWidth="1"/>
    <col min="15107" max="15107" width="180.7265625" style="19" customWidth="1"/>
    <col min="15108" max="15108" width="21.26953125" style="19" customWidth="1"/>
    <col min="15109" max="15360" width="11.453125" style="19"/>
    <col min="15361" max="15361" width="9.7265625" style="19" customWidth="1"/>
    <col min="15362" max="15362" width="12.54296875" style="19" customWidth="1"/>
    <col min="15363" max="15363" width="180.7265625" style="19" customWidth="1"/>
    <col min="15364" max="15364" width="21.26953125" style="19" customWidth="1"/>
    <col min="15365" max="15616" width="11.453125" style="19"/>
    <col min="15617" max="15617" width="9.7265625" style="19" customWidth="1"/>
    <col min="15618" max="15618" width="12.54296875" style="19" customWidth="1"/>
    <col min="15619" max="15619" width="180.7265625" style="19" customWidth="1"/>
    <col min="15620" max="15620" width="21.26953125" style="19" customWidth="1"/>
    <col min="15621" max="15872" width="11.453125" style="19"/>
    <col min="15873" max="15873" width="9.7265625" style="19" customWidth="1"/>
    <col min="15874" max="15874" width="12.54296875" style="19" customWidth="1"/>
    <col min="15875" max="15875" width="180.7265625" style="19" customWidth="1"/>
    <col min="15876" max="15876" width="21.26953125" style="19" customWidth="1"/>
    <col min="15877" max="16128" width="11.453125" style="19"/>
    <col min="16129" max="16129" width="9.7265625" style="19" customWidth="1"/>
    <col min="16130" max="16130" width="12.54296875" style="19" customWidth="1"/>
    <col min="16131" max="16131" width="180.7265625" style="19" customWidth="1"/>
    <col min="16132" max="16132" width="21.26953125" style="19" customWidth="1"/>
    <col min="16133" max="16383" width="11.453125" style="19"/>
    <col min="16384" max="16384" width="11.453125" style="19" customWidth="1"/>
  </cols>
  <sheetData>
    <row r="1" spans="1:10" s="3" customFormat="1" ht="21" customHeight="1" thickBot="1" x14ac:dyDescent="0.35">
      <c r="C1" s="2"/>
      <c r="D1" s="12"/>
      <c r="E1" s="55"/>
      <c r="F1" s="12"/>
    </row>
    <row r="2" spans="1:10" s="3" customFormat="1" ht="60" customHeight="1" thickBot="1" x14ac:dyDescent="0.35">
      <c r="A2" s="138"/>
      <c r="B2" s="139"/>
      <c r="C2" s="144" t="s">
        <v>61</v>
      </c>
      <c r="D2" s="144"/>
      <c r="E2" s="144"/>
      <c r="F2" s="145"/>
      <c r="I2" s="133" t="s">
        <v>220</v>
      </c>
      <c r="J2" s="134"/>
    </row>
    <row r="3" spans="1:10" ht="14" thickBot="1" x14ac:dyDescent="0.35">
      <c r="I3" s="135" t="s">
        <v>221</v>
      </c>
      <c r="J3" s="135"/>
    </row>
    <row r="4" spans="1:10" s="3" customFormat="1" ht="20.149999999999999" customHeight="1" thickBot="1" x14ac:dyDescent="0.35">
      <c r="A4" s="153" t="s">
        <v>196</v>
      </c>
      <c r="B4" s="154"/>
      <c r="C4" s="154"/>
      <c r="D4" s="154"/>
      <c r="E4" s="154"/>
      <c r="F4" s="111">
        <f>F6</f>
        <v>0</v>
      </c>
      <c r="H4" s="12"/>
      <c r="I4" s="50"/>
    </row>
    <row r="5" spans="1:10" s="3" customFormat="1" ht="69" customHeight="1" x14ac:dyDescent="0.3">
      <c r="A5" s="88" t="s">
        <v>0</v>
      </c>
      <c r="B5" s="89" t="s">
        <v>55</v>
      </c>
      <c r="C5" s="84"/>
      <c r="D5" s="34" t="s">
        <v>192</v>
      </c>
      <c r="E5" s="34" t="str">
        <f>CONCATENATE("PREȚ UNITAR"," ","[",$I$3,"]")</f>
        <v>PREȚ UNITAR [DEFINESTE MONEDA / TYPE THE CURRENCY]</v>
      </c>
      <c r="F5" s="34" t="str">
        <f>CONCATENATE("TOTAL"," ","[",$I$3,"]")</f>
        <v>TOTAL [DEFINESTE MONEDA / TYPE THE CURRENCY]</v>
      </c>
      <c r="H5" s="12"/>
      <c r="I5" s="50"/>
    </row>
    <row r="6" spans="1:10" s="3" customFormat="1" ht="25.5" customHeight="1" thickBot="1" x14ac:dyDescent="0.35">
      <c r="A6" s="85" t="s">
        <v>174</v>
      </c>
      <c r="B6" s="86" t="s">
        <v>143</v>
      </c>
      <c r="C6" s="87" t="s">
        <v>225</v>
      </c>
      <c r="D6" s="11">
        <v>1</v>
      </c>
      <c r="E6" s="126"/>
      <c r="F6" s="9">
        <f>D6*E6</f>
        <v>0</v>
      </c>
      <c r="H6" s="12"/>
      <c r="I6" s="50"/>
      <c r="J6" s="55"/>
    </row>
    <row r="7" spans="1:10" s="20" customFormat="1" ht="20.149999999999999" customHeight="1" thickBot="1" x14ac:dyDescent="0.3">
      <c r="A7" s="146" t="s">
        <v>39</v>
      </c>
      <c r="B7" s="147"/>
      <c r="C7" s="148"/>
      <c r="D7" s="147"/>
      <c r="E7" s="147"/>
      <c r="F7" s="149"/>
    </row>
    <row r="8" spans="1:10" s="39" customFormat="1" ht="59" customHeight="1" x14ac:dyDescent="0.3">
      <c r="A8" s="88" t="s">
        <v>0</v>
      </c>
      <c r="B8" s="89" t="s">
        <v>55</v>
      </c>
      <c r="C8" s="90" t="s">
        <v>56</v>
      </c>
      <c r="D8" s="42" t="s">
        <v>58</v>
      </c>
      <c r="E8" s="34" t="str">
        <f>CONCATENATE("PREȚ UNITAR"," ","[",$I$3,"]")</f>
        <v>PREȚ UNITAR [DEFINESTE MONEDA / TYPE THE CURRENCY]</v>
      </c>
      <c r="F8" s="34" t="str">
        <f>CONCATENATE("TOTAL"," ","[",$I$3,"]")</f>
        <v>TOTAL [DEFINESTE MONEDA / TYPE THE CURRENCY]</v>
      </c>
    </row>
    <row r="9" spans="1:10" ht="14.5" x14ac:dyDescent="0.25">
      <c r="A9" s="91" t="s">
        <v>2</v>
      </c>
      <c r="B9" s="86" t="s">
        <v>100</v>
      </c>
      <c r="C9" s="46" t="s">
        <v>102</v>
      </c>
      <c r="D9" s="30"/>
      <c r="E9" s="114"/>
      <c r="F9" s="21"/>
    </row>
    <row r="10" spans="1:10" ht="27" x14ac:dyDescent="0.25">
      <c r="A10" s="92"/>
      <c r="B10" s="93"/>
      <c r="C10" s="47" t="s">
        <v>103</v>
      </c>
      <c r="D10" s="43">
        <v>23853.18</v>
      </c>
      <c r="E10" s="126"/>
      <c r="F10" s="112">
        <f>D10*E10</f>
        <v>0</v>
      </c>
    </row>
    <row r="11" spans="1:10" ht="14.5" x14ac:dyDescent="0.25">
      <c r="A11" s="94" t="s">
        <v>4</v>
      </c>
      <c r="B11" s="86" t="s">
        <v>100</v>
      </c>
      <c r="C11" s="46" t="s">
        <v>104</v>
      </c>
      <c r="D11" s="44"/>
      <c r="E11" s="114"/>
      <c r="F11" s="114"/>
    </row>
    <row r="12" spans="1:10" ht="41.5" x14ac:dyDescent="0.25">
      <c r="A12" s="92"/>
      <c r="B12" s="93"/>
      <c r="C12" s="47" t="s">
        <v>105</v>
      </c>
      <c r="D12" s="43">
        <v>11729.16</v>
      </c>
      <c r="E12" s="126"/>
      <c r="F12" s="112">
        <f>D12*E12</f>
        <v>0</v>
      </c>
    </row>
    <row r="13" spans="1:10" ht="14.5" x14ac:dyDescent="0.25">
      <c r="A13" s="91" t="s">
        <v>5</v>
      </c>
      <c r="B13" s="86" t="s">
        <v>100</v>
      </c>
      <c r="C13" s="48" t="s">
        <v>106</v>
      </c>
      <c r="D13" s="44"/>
      <c r="E13" s="114"/>
      <c r="F13" s="114"/>
    </row>
    <row r="14" spans="1:10" ht="40.5" x14ac:dyDescent="0.25">
      <c r="A14" s="92"/>
      <c r="B14" s="93"/>
      <c r="C14" s="49" t="s">
        <v>107</v>
      </c>
      <c r="D14" s="43">
        <v>393.5</v>
      </c>
      <c r="E14" s="129"/>
      <c r="F14" s="112">
        <f>D14*E14</f>
        <v>0</v>
      </c>
    </row>
    <row r="15" spans="1:10" ht="14.5" x14ac:dyDescent="0.25">
      <c r="A15" s="91" t="s">
        <v>6</v>
      </c>
      <c r="B15" s="86" t="s">
        <v>100</v>
      </c>
      <c r="C15" s="46" t="s">
        <v>108</v>
      </c>
      <c r="D15" s="44"/>
      <c r="E15" s="114"/>
      <c r="F15" s="114"/>
      <c r="G15" s="23"/>
    </row>
    <row r="16" spans="1:10" ht="40.5" x14ac:dyDescent="0.25">
      <c r="A16" s="92"/>
      <c r="B16" s="93"/>
      <c r="C16" s="49" t="s">
        <v>109</v>
      </c>
      <c r="D16" s="43">
        <v>260.42</v>
      </c>
      <c r="E16" s="129"/>
      <c r="F16" s="112">
        <f>D16*E16</f>
        <v>0</v>
      </c>
    </row>
    <row r="17" spans="1:7" ht="14.5" x14ac:dyDescent="0.25">
      <c r="A17" s="91" t="s">
        <v>7</v>
      </c>
      <c r="B17" s="86" t="s">
        <v>100</v>
      </c>
      <c r="C17" s="46" t="s">
        <v>110</v>
      </c>
      <c r="D17" s="44"/>
      <c r="E17" s="114"/>
      <c r="F17" s="114"/>
      <c r="G17" s="23"/>
    </row>
    <row r="18" spans="1:7" ht="40.5" x14ac:dyDescent="0.25">
      <c r="A18" s="92"/>
      <c r="B18" s="93"/>
      <c r="C18" s="49" t="s">
        <v>111</v>
      </c>
      <c r="D18" s="43">
        <v>4962.47</v>
      </c>
      <c r="E18" s="129"/>
      <c r="F18" s="112">
        <f>D18*E18</f>
        <v>0</v>
      </c>
    </row>
    <row r="19" spans="1:7" ht="14.5" x14ac:dyDescent="0.25">
      <c r="A19" s="91" t="s">
        <v>40</v>
      </c>
      <c r="B19" s="86" t="s">
        <v>100</v>
      </c>
      <c r="C19" s="46" t="s">
        <v>112</v>
      </c>
      <c r="D19" s="44"/>
      <c r="E19" s="114"/>
      <c r="F19" s="114"/>
    </row>
    <row r="20" spans="1:7" ht="40.5" x14ac:dyDescent="0.25">
      <c r="A20" s="92"/>
      <c r="B20" s="93"/>
      <c r="C20" s="49" t="s">
        <v>109</v>
      </c>
      <c r="D20" s="43">
        <v>257.01</v>
      </c>
      <c r="E20" s="129"/>
      <c r="F20" s="112">
        <f>D20*E20</f>
        <v>0</v>
      </c>
    </row>
    <row r="21" spans="1:7" ht="14.5" x14ac:dyDescent="0.25">
      <c r="A21" s="94" t="s">
        <v>41</v>
      </c>
      <c r="B21" s="95" t="s">
        <v>101</v>
      </c>
      <c r="C21" s="48" t="s">
        <v>113</v>
      </c>
      <c r="D21" s="44"/>
      <c r="E21" s="114"/>
      <c r="F21" s="114"/>
    </row>
    <row r="22" spans="1:7" x14ac:dyDescent="0.25">
      <c r="A22" s="92"/>
      <c r="B22" s="93"/>
      <c r="C22" s="49" t="s">
        <v>114</v>
      </c>
      <c r="D22" s="43">
        <v>187.8</v>
      </c>
      <c r="E22" s="129"/>
      <c r="F22" s="112">
        <f>D22*E22</f>
        <v>0</v>
      </c>
    </row>
    <row r="23" spans="1:7" ht="14.5" x14ac:dyDescent="0.25">
      <c r="A23" s="94" t="s">
        <v>42</v>
      </c>
      <c r="B23" s="95" t="s">
        <v>101</v>
      </c>
      <c r="C23" s="48" t="s">
        <v>115</v>
      </c>
      <c r="D23" s="44"/>
      <c r="E23" s="114"/>
      <c r="F23" s="114"/>
    </row>
    <row r="24" spans="1:7" x14ac:dyDescent="0.25">
      <c r="A24" s="92"/>
      <c r="B24" s="93"/>
      <c r="C24" s="49" t="s">
        <v>116</v>
      </c>
      <c r="D24" s="43">
        <v>153.44</v>
      </c>
      <c r="E24" s="129"/>
      <c r="F24" s="112">
        <f>D24*E24</f>
        <v>0</v>
      </c>
    </row>
    <row r="25" spans="1:7" ht="15.5" x14ac:dyDescent="0.25">
      <c r="A25" s="94" t="s">
        <v>43</v>
      </c>
      <c r="B25" s="95" t="s">
        <v>44</v>
      </c>
      <c r="C25" s="46" t="s">
        <v>117</v>
      </c>
      <c r="D25" s="44"/>
      <c r="E25" s="114"/>
      <c r="F25" s="114"/>
    </row>
    <row r="26" spans="1:7" ht="42.5" x14ac:dyDescent="0.25">
      <c r="A26" s="92"/>
      <c r="B26" s="93"/>
      <c r="C26" s="47" t="s">
        <v>118</v>
      </c>
      <c r="D26" s="43">
        <v>729000</v>
      </c>
      <c r="E26" s="129"/>
      <c r="F26" s="112">
        <f>D26*E26</f>
        <v>0</v>
      </c>
    </row>
    <row r="27" spans="1:7" x14ac:dyDescent="0.25">
      <c r="A27" s="91" t="s">
        <v>45</v>
      </c>
      <c r="B27" s="86" t="s">
        <v>60</v>
      </c>
      <c r="C27" s="48" t="s">
        <v>119</v>
      </c>
      <c r="D27" s="44"/>
      <c r="E27" s="114"/>
      <c r="F27" s="114"/>
    </row>
    <row r="28" spans="1:7" ht="27" x14ac:dyDescent="0.25">
      <c r="A28" s="92"/>
      <c r="B28" s="93"/>
      <c r="C28" s="49" t="s">
        <v>120</v>
      </c>
      <c r="D28" s="43">
        <v>6</v>
      </c>
      <c r="E28" s="129"/>
      <c r="F28" s="112">
        <f>D28*E28</f>
        <v>0</v>
      </c>
    </row>
    <row r="29" spans="1:7" ht="14.5" x14ac:dyDescent="0.25">
      <c r="A29" s="94" t="s">
        <v>46</v>
      </c>
      <c r="B29" s="86" t="s">
        <v>100</v>
      </c>
      <c r="C29" s="48" t="s">
        <v>121</v>
      </c>
      <c r="D29" s="44"/>
      <c r="E29" s="114"/>
      <c r="F29" s="114"/>
    </row>
    <row r="30" spans="1:7" ht="27" x14ac:dyDescent="0.25">
      <c r="A30" s="92"/>
      <c r="B30" s="93"/>
      <c r="C30" s="47" t="s">
        <v>122</v>
      </c>
      <c r="D30" s="43">
        <v>11.75</v>
      </c>
      <c r="E30" s="129"/>
      <c r="F30" s="112">
        <f>D30*E30</f>
        <v>0</v>
      </c>
    </row>
    <row r="31" spans="1:7" ht="14.5" x14ac:dyDescent="0.25">
      <c r="A31" s="91" t="s">
        <v>47</v>
      </c>
      <c r="B31" s="95" t="s">
        <v>101</v>
      </c>
      <c r="C31" s="48" t="s">
        <v>123</v>
      </c>
      <c r="D31" s="44"/>
      <c r="E31" s="114"/>
      <c r="F31" s="114"/>
    </row>
    <row r="32" spans="1:7" ht="40.5" x14ac:dyDescent="0.25">
      <c r="A32" s="92"/>
      <c r="B32" s="93"/>
      <c r="C32" s="47" t="s">
        <v>124</v>
      </c>
      <c r="D32" s="43">
        <v>150.29</v>
      </c>
      <c r="E32" s="129"/>
      <c r="F32" s="112">
        <f>D32*E32</f>
        <v>0</v>
      </c>
    </row>
    <row r="33" spans="1:10" ht="14.5" x14ac:dyDescent="0.25">
      <c r="A33" s="94" t="s">
        <v>48</v>
      </c>
      <c r="B33" s="95" t="s">
        <v>3</v>
      </c>
      <c r="C33" s="46" t="s">
        <v>125</v>
      </c>
      <c r="D33" s="44"/>
      <c r="E33" s="114"/>
      <c r="F33" s="114"/>
    </row>
    <row r="34" spans="1:10" ht="54" x14ac:dyDescent="0.25">
      <c r="A34" s="96"/>
      <c r="B34" s="93"/>
      <c r="C34" s="49" t="s">
        <v>126</v>
      </c>
      <c r="D34" s="43">
        <v>5597.65</v>
      </c>
      <c r="E34" s="130"/>
      <c r="F34" s="112">
        <f>D34*E34</f>
        <v>0</v>
      </c>
    </row>
    <row r="35" spans="1:10" x14ac:dyDescent="0.25">
      <c r="A35" s="94" t="s">
        <v>49</v>
      </c>
      <c r="B35" s="95" t="s">
        <v>60</v>
      </c>
      <c r="C35" s="48" t="s">
        <v>127</v>
      </c>
      <c r="D35" s="44"/>
      <c r="E35" s="114"/>
      <c r="F35" s="114"/>
    </row>
    <row r="36" spans="1:10" ht="67.5" x14ac:dyDescent="0.3">
      <c r="A36" s="25"/>
      <c r="B36" s="25"/>
      <c r="C36" s="47" t="s">
        <v>128</v>
      </c>
      <c r="D36" s="43">
        <v>6</v>
      </c>
      <c r="E36" s="126"/>
      <c r="F36" s="112">
        <f>D36*E36</f>
        <v>0</v>
      </c>
    </row>
    <row r="37" spans="1:10" ht="27" x14ac:dyDescent="0.25">
      <c r="A37" s="94" t="s">
        <v>50</v>
      </c>
      <c r="B37" s="95" t="s">
        <v>68</v>
      </c>
      <c r="C37" s="48" t="s">
        <v>129</v>
      </c>
      <c r="D37" s="44"/>
      <c r="E37" s="114"/>
      <c r="F37" s="114"/>
    </row>
    <row r="38" spans="1:10" x14ac:dyDescent="0.25">
      <c r="A38" s="92"/>
      <c r="B38" s="93"/>
      <c r="C38" s="49" t="s">
        <v>130</v>
      </c>
      <c r="D38" s="43">
        <v>6</v>
      </c>
      <c r="E38" s="126"/>
      <c r="F38" s="112">
        <f>D38*E38</f>
        <v>0</v>
      </c>
    </row>
    <row r="39" spans="1:10" x14ac:dyDescent="0.25">
      <c r="A39" s="94" t="s">
        <v>51</v>
      </c>
      <c r="B39" s="95" t="s">
        <v>60</v>
      </c>
      <c r="C39" s="48" t="s">
        <v>131</v>
      </c>
      <c r="D39" s="44"/>
      <c r="E39" s="114"/>
      <c r="F39" s="114"/>
    </row>
    <row r="40" spans="1:10" ht="27" x14ac:dyDescent="0.3">
      <c r="A40" s="25"/>
      <c r="B40" s="25"/>
      <c r="C40" s="47" t="s">
        <v>132</v>
      </c>
      <c r="D40" s="43">
        <v>6</v>
      </c>
      <c r="E40" s="126"/>
      <c r="F40" s="112">
        <f>D40*E40</f>
        <v>0</v>
      </c>
    </row>
    <row r="41" spans="1:10" ht="15" x14ac:dyDescent="0.3">
      <c r="B41" s="97"/>
      <c r="C41" s="105" t="str">
        <f>CONCATENATE("TOTAL"," ","[",$I$3,"]")</f>
        <v>TOTAL [DEFINESTE MONEDA / TYPE THE CURRENCY]</v>
      </c>
      <c r="D41" s="55"/>
      <c r="F41" s="102">
        <f>SUM(F10:F40)+F4</f>
        <v>0</v>
      </c>
    </row>
    <row r="42" spans="1:10" x14ac:dyDescent="0.3">
      <c r="B42" s="18"/>
      <c r="C42" s="18"/>
      <c r="F42" s="115"/>
    </row>
    <row r="43" spans="1:10" x14ac:dyDescent="0.25">
      <c r="A43" s="155" t="s">
        <v>62</v>
      </c>
      <c r="B43" s="156"/>
      <c r="C43" s="156"/>
      <c r="D43" s="156"/>
      <c r="E43" s="156"/>
      <c r="F43" s="157"/>
    </row>
    <row r="44" spans="1:10" s="27" customFormat="1" ht="13.5" customHeight="1" x14ac:dyDescent="0.25">
      <c r="A44" s="133">
        <v>1</v>
      </c>
      <c r="B44" s="134"/>
      <c r="C44" s="150" t="s">
        <v>63</v>
      </c>
      <c r="D44" s="151"/>
      <c r="E44" s="151"/>
      <c r="F44" s="152"/>
    </row>
    <row r="45" spans="1:10" x14ac:dyDescent="0.25">
      <c r="A45" s="133">
        <v>2</v>
      </c>
      <c r="B45" s="134"/>
      <c r="C45" s="40" t="s">
        <v>64</v>
      </c>
      <c r="D45" s="113"/>
      <c r="E45" s="116"/>
      <c r="F45" s="51"/>
    </row>
    <row r="46" spans="1:10" x14ac:dyDescent="0.25">
      <c r="A46" s="133">
        <v>3</v>
      </c>
      <c r="B46" s="134"/>
      <c r="C46" s="40" t="s">
        <v>65</v>
      </c>
      <c r="D46" s="113"/>
      <c r="E46" s="116"/>
      <c r="F46" s="51"/>
    </row>
    <row r="47" spans="1:10" x14ac:dyDescent="0.3">
      <c r="A47" s="133">
        <v>4</v>
      </c>
      <c r="B47" s="134"/>
      <c r="C47" s="40" t="s">
        <v>66</v>
      </c>
      <c r="D47" s="113"/>
      <c r="E47" s="116"/>
      <c r="F47" s="51"/>
      <c r="G47" s="3"/>
      <c r="H47" s="3"/>
      <c r="I47" s="3"/>
      <c r="J47" s="3"/>
    </row>
    <row r="48" spans="1:10" x14ac:dyDescent="0.3">
      <c r="F48" s="12"/>
      <c r="G48" s="3"/>
      <c r="H48" s="3"/>
      <c r="I48" s="3"/>
      <c r="J48" s="3"/>
    </row>
  </sheetData>
  <sheetProtection algorithmName="SHA-512" hashValue="UT9NzLycomWUNaqvavMzo/QXsN8ZjQ9FFoi2fUeeKfJRY2dE4nW7tgUTSMw/Y16oIJDFTuxbYm45kD/6GD5VZQ==" saltValue="FFIqccICITlWLuosdk338A==" spinCount="100000" sheet="1" formatCells="0" formatColumns="0" formatRows="0" insertColumns="0" insertRows="0" insertHyperlinks="0" deleteColumns="0" deleteRows="0" sort="0" autoFilter="0" pivotTables="0"/>
  <mergeCells count="12">
    <mergeCell ref="I2:J2"/>
    <mergeCell ref="I3:J3"/>
    <mergeCell ref="A45:B45"/>
    <mergeCell ref="A46:B46"/>
    <mergeCell ref="A47:B47"/>
    <mergeCell ref="A2:B2"/>
    <mergeCell ref="C2:F2"/>
    <mergeCell ref="A7:F7"/>
    <mergeCell ref="A44:B44"/>
    <mergeCell ref="C44:F44"/>
    <mergeCell ref="A4:E4"/>
    <mergeCell ref="A43:F43"/>
  </mergeCells>
  <conditionalFormatting sqref="A43:A47">
    <cfRule type="cellIs" dxfId="9" priority="2" stopIfTrue="1" operator="equal">
      <formula>0</formula>
    </cfRule>
  </conditionalFormatting>
  <conditionalFormatting sqref="D6:F6">
    <cfRule type="cellIs" dxfId="8" priority="3" stopIfTrue="1" operator="equal">
      <formula>0</formula>
    </cfRule>
  </conditionalFormatting>
  <conditionalFormatting sqref="D9:F9 D11:F11 D13:F13 D15:F15 D17:F17 D19:F19 D21:F21 D23:F23 D25:F25 D27:F27 D29:F29 D31:F31 D35:F35 D37:F37 D39:F39">
    <cfRule type="cellIs" dxfId="7" priority="40" stopIfTrue="1" operator="equal">
      <formula>0</formula>
    </cfRule>
  </conditionalFormatting>
  <conditionalFormatting sqref="D33:F33">
    <cfRule type="cellIs" dxfId="6" priority="11" stopIfTrue="1" operator="equal">
      <formula>0</formula>
    </cfRule>
  </conditionalFormatting>
  <conditionalFormatting sqref="I2">
    <cfRule type="cellIs" dxfId="5" priority="1" stopIfTrue="1" operator="equal">
      <formula>0</formula>
    </cfRule>
  </conditionalFormatting>
  <pageMargins left="0.7" right="0.7" top="0.75" bottom="0.75" header="0.3" footer="0.3"/>
  <pageSetup paperSize="9" scale="36" orientation="portrait" horizontalDpi="1200" verticalDpi="1200" r:id="rId1"/>
  <colBreaks count="1" manualBreakCount="1">
    <brk id="7"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2"/>
  <sheetViews>
    <sheetView showGridLines="0" zoomScale="70" zoomScaleNormal="70" workbookViewId="0">
      <selection activeCell="C12" sqref="C12"/>
    </sheetView>
  </sheetViews>
  <sheetFormatPr defaultColWidth="10.90625" defaultRowHeight="13.5" x14ac:dyDescent="0.3"/>
  <cols>
    <col min="1" max="1" width="9.7265625" style="3" customWidth="1"/>
    <col min="2" max="2" width="12.54296875" style="3" customWidth="1"/>
    <col min="3" max="3" width="150.7265625" style="3" customWidth="1"/>
    <col min="4" max="4" width="21.26953125" style="101" customWidth="1"/>
    <col min="5" max="5" width="20.7265625" style="101" customWidth="1"/>
    <col min="6" max="6" width="22" style="118" customWidth="1"/>
    <col min="7" max="256" width="11.453125" style="19"/>
    <col min="257" max="257" width="9.7265625" style="19" customWidth="1"/>
    <col min="258" max="258" width="12.54296875" style="19" customWidth="1"/>
    <col min="259" max="259" width="180.7265625" style="19" customWidth="1"/>
    <col min="260" max="260" width="21.26953125" style="19" customWidth="1"/>
    <col min="261" max="512" width="11.453125" style="19"/>
    <col min="513" max="513" width="9.7265625" style="19" customWidth="1"/>
    <col min="514" max="514" width="12.54296875" style="19" customWidth="1"/>
    <col min="515" max="515" width="180.7265625" style="19" customWidth="1"/>
    <col min="516" max="516" width="21.26953125" style="19" customWidth="1"/>
    <col min="517" max="768" width="11.453125" style="19"/>
    <col min="769" max="769" width="9.7265625" style="19" customWidth="1"/>
    <col min="770" max="770" width="12.54296875" style="19" customWidth="1"/>
    <col min="771" max="771" width="180.7265625" style="19" customWidth="1"/>
    <col min="772" max="772" width="21.26953125" style="19" customWidth="1"/>
    <col min="773" max="1024" width="11.453125" style="19"/>
    <col min="1025" max="1025" width="9.7265625" style="19" customWidth="1"/>
    <col min="1026" max="1026" width="12.54296875" style="19" customWidth="1"/>
    <col min="1027" max="1027" width="180.7265625" style="19" customWidth="1"/>
    <col min="1028" max="1028" width="21.26953125" style="19" customWidth="1"/>
    <col min="1029" max="1280" width="11.453125" style="19"/>
    <col min="1281" max="1281" width="9.7265625" style="19" customWidth="1"/>
    <col min="1282" max="1282" width="12.54296875" style="19" customWidth="1"/>
    <col min="1283" max="1283" width="180.7265625" style="19" customWidth="1"/>
    <col min="1284" max="1284" width="21.26953125" style="19" customWidth="1"/>
    <col min="1285" max="1536" width="11.453125" style="19"/>
    <col min="1537" max="1537" width="9.7265625" style="19" customWidth="1"/>
    <col min="1538" max="1538" width="12.54296875" style="19" customWidth="1"/>
    <col min="1539" max="1539" width="180.7265625" style="19" customWidth="1"/>
    <col min="1540" max="1540" width="21.26953125" style="19" customWidth="1"/>
    <col min="1541" max="1792" width="11.453125" style="19"/>
    <col min="1793" max="1793" width="9.7265625" style="19" customWidth="1"/>
    <col min="1794" max="1794" width="12.54296875" style="19" customWidth="1"/>
    <col min="1795" max="1795" width="180.7265625" style="19" customWidth="1"/>
    <col min="1796" max="1796" width="21.26953125" style="19" customWidth="1"/>
    <col min="1797" max="2048" width="11.453125" style="19"/>
    <col min="2049" max="2049" width="9.7265625" style="19" customWidth="1"/>
    <col min="2050" max="2050" width="12.54296875" style="19" customWidth="1"/>
    <col min="2051" max="2051" width="180.7265625" style="19" customWidth="1"/>
    <col min="2052" max="2052" width="21.26953125" style="19" customWidth="1"/>
    <col min="2053" max="2304" width="11.453125" style="19"/>
    <col min="2305" max="2305" width="9.7265625" style="19" customWidth="1"/>
    <col min="2306" max="2306" width="12.54296875" style="19" customWidth="1"/>
    <col min="2307" max="2307" width="180.7265625" style="19" customWidth="1"/>
    <col min="2308" max="2308" width="21.26953125" style="19" customWidth="1"/>
    <col min="2309" max="2560" width="11.453125" style="19"/>
    <col min="2561" max="2561" width="9.7265625" style="19" customWidth="1"/>
    <col min="2562" max="2562" width="12.54296875" style="19" customWidth="1"/>
    <col min="2563" max="2563" width="180.7265625" style="19" customWidth="1"/>
    <col min="2564" max="2564" width="21.26953125" style="19" customWidth="1"/>
    <col min="2565" max="2816" width="11.453125" style="19"/>
    <col min="2817" max="2817" width="9.7265625" style="19" customWidth="1"/>
    <col min="2818" max="2818" width="12.54296875" style="19" customWidth="1"/>
    <col min="2819" max="2819" width="180.7265625" style="19" customWidth="1"/>
    <col min="2820" max="2820" width="21.26953125" style="19" customWidth="1"/>
    <col min="2821" max="3072" width="11.453125" style="19"/>
    <col min="3073" max="3073" width="9.7265625" style="19" customWidth="1"/>
    <col min="3074" max="3074" width="12.54296875" style="19" customWidth="1"/>
    <col min="3075" max="3075" width="180.7265625" style="19" customWidth="1"/>
    <col min="3076" max="3076" width="21.26953125" style="19" customWidth="1"/>
    <col min="3077" max="3328" width="11.453125" style="19"/>
    <col min="3329" max="3329" width="9.7265625" style="19" customWidth="1"/>
    <col min="3330" max="3330" width="12.54296875" style="19" customWidth="1"/>
    <col min="3331" max="3331" width="180.7265625" style="19" customWidth="1"/>
    <col min="3332" max="3332" width="21.26953125" style="19" customWidth="1"/>
    <col min="3333" max="3584" width="11.453125" style="19"/>
    <col min="3585" max="3585" width="9.7265625" style="19" customWidth="1"/>
    <col min="3586" max="3586" width="12.54296875" style="19" customWidth="1"/>
    <col min="3587" max="3587" width="180.7265625" style="19" customWidth="1"/>
    <col min="3588" max="3588" width="21.26953125" style="19" customWidth="1"/>
    <col min="3589" max="3840" width="11.453125" style="19"/>
    <col min="3841" max="3841" width="9.7265625" style="19" customWidth="1"/>
    <col min="3842" max="3842" width="12.54296875" style="19" customWidth="1"/>
    <col min="3843" max="3843" width="180.7265625" style="19" customWidth="1"/>
    <col min="3844" max="3844" width="21.26953125" style="19" customWidth="1"/>
    <col min="3845" max="4096" width="11.453125" style="19"/>
    <col min="4097" max="4097" width="9.7265625" style="19" customWidth="1"/>
    <col min="4098" max="4098" width="12.54296875" style="19" customWidth="1"/>
    <col min="4099" max="4099" width="180.7265625" style="19" customWidth="1"/>
    <col min="4100" max="4100" width="21.26953125" style="19" customWidth="1"/>
    <col min="4101" max="4352" width="11.453125" style="19"/>
    <col min="4353" max="4353" width="9.7265625" style="19" customWidth="1"/>
    <col min="4354" max="4354" width="12.54296875" style="19" customWidth="1"/>
    <col min="4355" max="4355" width="180.7265625" style="19" customWidth="1"/>
    <col min="4356" max="4356" width="21.26953125" style="19" customWidth="1"/>
    <col min="4357" max="4608" width="11.453125" style="19"/>
    <col min="4609" max="4609" width="9.7265625" style="19" customWidth="1"/>
    <col min="4610" max="4610" width="12.54296875" style="19" customWidth="1"/>
    <col min="4611" max="4611" width="180.7265625" style="19" customWidth="1"/>
    <col min="4612" max="4612" width="21.26953125" style="19" customWidth="1"/>
    <col min="4613" max="4864" width="11.453125" style="19"/>
    <col min="4865" max="4865" width="9.7265625" style="19" customWidth="1"/>
    <col min="4866" max="4866" width="12.54296875" style="19" customWidth="1"/>
    <col min="4867" max="4867" width="180.7265625" style="19" customWidth="1"/>
    <col min="4868" max="4868" width="21.26953125" style="19" customWidth="1"/>
    <col min="4869" max="5120" width="11.453125" style="19"/>
    <col min="5121" max="5121" width="9.7265625" style="19" customWidth="1"/>
    <col min="5122" max="5122" width="12.54296875" style="19" customWidth="1"/>
    <col min="5123" max="5123" width="180.7265625" style="19" customWidth="1"/>
    <col min="5124" max="5124" width="21.26953125" style="19" customWidth="1"/>
    <col min="5125" max="5376" width="11.453125" style="19"/>
    <col min="5377" max="5377" width="9.7265625" style="19" customWidth="1"/>
    <col min="5378" max="5378" width="12.54296875" style="19" customWidth="1"/>
    <col min="5379" max="5379" width="180.7265625" style="19" customWidth="1"/>
    <col min="5380" max="5380" width="21.26953125" style="19" customWidth="1"/>
    <col min="5381" max="5632" width="11.453125" style="19"/>
    <col min="5633" max="5633" width="9.7265625" style="19" customWidth="1"/>
    <col min="5634" max="5634" width="12.54296875" style="19" customWidth="1"/>
    <col min="5635" max="5635" width="180.7265625" style="19" customWidth="1"/>
    <col min="5636" max="5636" width="21.26953125" style="19" customWidth="1"/>
    <col min="5637" max="5888" width="11.453125" style="19"/>
    <col min="5889" max="5889" width="9.7265625" style="19" customWidth="1"/>
    <col min="5890" max="5890" width="12.54296875" style="19" customWidth="1"/>
    <col min="5891" max="5891" width="180.7265625" style="19" customWidth="1"/>
    <col min="5892" max="5892" width="21.26953125" style="19" customWidth="1"/>
    <col min="5893" max="6144" width="11.453125" style="19"/>
    <col min="6145" max="6145" width="9.7265625" style="19" customWidth="1"/>
    <col min="6146" max="6146" width="12.54296875" style="19" customWidth="1"/>
    <col min="6147" max="6147" width="180.7265625" style="19" customWidth="1"/>
    <col min="6148" max="6148" width="21.26953125" style="19" customWidth="1"/>
    <col min="6149" max="6400" width="11.453125" style="19"/>
    <col min="6401" max="6401" width="9.7265625" style="19" customWidth="1"/>
    <col min="6402" max="6402" width="12.54296875" style="19" customWidth="1"/>
    <col min="6403" max="6403" width="180.7265625" style="19" customWidth="1"/>
    <col min="6404" max="6404" width="21.26953125" style="19" customWidth="1"/>
    <col min="6405" max="6656" width="11.453125" style="19"/>
    <col min="6657" max="6657" width="9.7265625" style="19" customWidth="1"/>
    <col min="6658" max="6658" width="12.54296875" style="19" customWidth="1"/>
    <col min="6659" max="6659" width="180.7265625" style="19" customWidth="1"/>
    <col min="6660" max="6660" width="21.26953125" style="19" customWidth="1"/>
    <col min="6661" max="6912" width="11.453125" style="19"/>
    <col min="6913" max="6913" width="9.7265625" style="19" customWidth="1"/>
    <col min="6914" max="6914" width="12.54296875" style="19" customWidth="1"/>
    <col min="6915" max="6915" width="180.7265625" style="19" customWidth="1"/>
    <col min="6916" max="6916" width="21.26953125" style="19" customWidth="1"/>
    <col min="6917" max="7168" width="11.453125" style="19"/>
    <col min="7169" max="7169" width="9.7265625" style="19" customWidth="1"/>
    <col min="7170" max="7170" width="12.54296875" style="19" customWidth="1"/>
    <col min="7171" max="7171" width="180.7265625" style="19" customWidth="1"/>
    <col min="7172" max="7172" width="21.26953125" style="19" customWidth="1"/>
    <col min="7173" max="7424" width="11.453125" style="19"/>
    <col min="7425" max="7425" width="9.7265625" style="19" customWidth="1"/>
    <col min="7426" max="7426" width="12.54296875" style="19" customWidth="1"/>
    <col min="7427" max="7427" width="180.7265625" style="19" customWidth="1"/>
    <col min="7428" max="7428" width="21.26953125" style="19" customWidth="1"/>
    <col min="7429" max="7680" width="11.453125" style="19"/>
    <col min="7681" max="7681" width="9.7265625" style="19" customWidth="1"/>
    <col min="7682" max="7682" width="12.54296875" style="19" customWidth="1"/>
    <col min="7683" max="7683" width="180.7265625" style="19" customWidth="1"/>
    <col min="7684" max="7684" width="21.26953125" style="19" customWidth="1"/>
    <col min="7685" max="7936" width="11.453125" style="19"/>
    <col min="7937" max="7937" width="9.7265625" style="19" customWidth="1"/>
    <col min="7938" max="7938" width="12.54296875" style="19" customWidth="1"/>
    <col min="7939" max="7939" width="180.7265625" style="19" customWidth="1"/>
    <col min="7940" max="7940" width="21.26953125" style="19" customWidth="1"/>
    <col min="7941" max="8192" width="11.453125" style="19"/>
    <col min="8193" max="8193" width="9.7265625" style="19" customWidth="1"/>
    <col min="8194" max="8194" width="12.54296875" style="19" customWidth="1"/>
    <col min="8195" max="8195" width="180.7265625" style="19" customWidth="1"/>
    <col min="8196" max="8196" width="21.26953125" style="19" customWidth="1"/>
    <col min="8197" max="8448" width="11.453125" style="19"/>
    <col min="8449" max="8449" width="9.7265625" style="19" customWidth="1"/>
    <col min="8450" max="8450" width="12.54296875" style="19" customWidth="1"/>
    <col min="8451" max="8451" width="180.7265625" style="19" customWidth="1"/>
    <col min="8452" max="8452" width="21.26953125" style="19" customWidth="1"/>
    <col min="8453" max="8704" width="11.453125" style="19"/>
    <col min="8705" max="8705" width="9.7265625" style="19" customWidth="1"/>
    <col min="8706" max="8706" width="12.54296875" style="19" customWidth="1"/>
    <col min="8707" max="8707" width="180.7265625" style="19" customWidth="1"/>
    <col min="8708" max="8708" width="21.26953125" style="19" customWidth="1"/>
    <col min="8709" max="8960" width="11.453125" style="19"/>
    <col min="8961" max="8961" width="9.7265625" style="19" customWidth="1"/>
    <col min="8962" max="8962" width="12.54296875" style="19" customWidth="1"/>
    <col min="8963" max="8963" width="180.7265625" style="19" customWidth="1"/>
    <col min="8964" max="8964" width="21.26953125" style="19" customWidth="1"/>
    <col min="8965" max="9216" width="11.453125" style="19"/>
    <col min="9217" max="9217" width="9.7265625" style="19" customWidth="1"/>
    <col min="9218" max="9218" width="12.54296875" style="19" customWidth="1"/>
    <col min="9219" max="9219" width="180.7265625" style="19" customWidth="1"/>
    <col min="9220" max="9220" width="21.26953125" style="19" customWidth="1"/>
    <col min="9221" max="9472" width="11.453125" style="19"/>
    <col min="9473" max="9473" width="9.7265625" style="19" customWidth="1"/>
    <col min="9474" max="9474" width="12.54296875" style="19" customWidth="1"/>
    <col min="9475" max="9475" width="180.7265625" style="19" customWidth="1"/>
    <col min="9476" max="9476" width="21.26953125" style="19" customWidth="1"/>
    <col min="9477" max="9728" width="11.453125" style="19"/>
    <col min="9729" max="9729" width="9.7265625" style="19" customWidth="1"/>
    <col min="9730" max="9730" width="12.54296875" style="19" customWidth="1"/>
    <col min="9731" max="9731" width="180.7265625" style="19" customWidth="1"/>
    <col min="9732" max="9732" width="21.26953125" style="19" customWidth="1"/>
    <col min="9733" max="9984" width="11.453125" style="19"/>
    <col min="9985" max="9985" width="9.7265625" style="19" customWidth="1"/>
    <col min="9986" max="9986" width="12.54296875" style="19" customWidth="1"/>
    <col min="9987" max="9987" width="180.7265625" style="19" customWidth="1"/>
    <col min="9988" max="9988" width="21.26953125" style="19" customWidth="1"/>
    <col min="9989" max="10240" width="11.453125" style="19"/>
    <col min="10241" max="10241" width="9.7265625" style="19" customWidth="1"/>
    <col min="10242" max="10242" width="12.54296875" style="19" customWidth="1"/>
    <col min="10243" max="10243" width="180.7265625" style="19" customWidth="1"/>
    <col min="10244" max="10244" width="21.26953125" style="19" customWidth="1"/>
    <col min="10245" max="10496" width="11.453125" style="19"/>
    <col min="10497" max="10497" width="9.7265625" style="19" customWidth="1"/>
    <col min="10498" max="10498" width="12.54296875" style="19" customWidth="1"/>
    <col min="10499" max="10499" width="180.7265625" style="19" customWidth="1"/>
    <col min="10500" max="10500" width="21.26953125" style="19" customWidth="1"/>
    <col min="10501" max="10752" width="11.453125" style="19"/>
    <col min="10753" max="10753" width="9.7265625" style="19" customWidth="1"/>
    <col min="10754" max="10754" width="12.54296875" style="19" customWidth="1"/>
    <col min="10755" max="10755" width="180.7265625" style="19" customWidth="1"/>
    <col min="10756" max="10756" width="21.26953125" style="19" customWidth="1"/>
    <col min="10757" max="11008" width="11.453125" style="19"/>
    <col min="11009" max="11009" width="9.7265625" style="19" customWidth="1"/>
    <col min="11010" max="11010" width="12.54296875" style="19" customWidth="1"/>
    <col min="11011" max="11011" width="180.7265625" style="19" customWidth="1"/>
    <col min="11012" max="11012" width="21.26953125" style="19" customWidth="1"/>
    <col min="11013" max="11264" width="11.453125" style="19"/>
    <col min="11265" max="11265" width="9.7265625" style="19" customWidth="1"/>
    <col min="11266" max="11266" width="12.54296875" style="19" customWidth="1"/>
    <col min="11267" max="11267" width="180.7265625" style="19" customWidth="1"/>
    <col min="11268" max="11268" width="21.26953125" style="19" customWidth="1"/>
    <col min="11269" max="11520" width="11.453125" style="19"/>
    <col min="11521" max="11521" width="9.7265625" style="19" customWidth="1"/>
    <col min="11522" max="11522" width="12.54296875" style="19" customWidth="1"/>
    <col min="11523" max="11523" width="180.7265625" style="19" customWidth="1"/>
    <col min="11524" max="11524" width="21.26953125" style="19" customWidth="1"/>
    <col min="11525" max="11776" width="11.453125" style="19"/>
    <col min="11777" max="11777" width="9.7265625" style="19" customWidth="1"/>
    <col min="11778" max="11778" width="12.54296875" style="19" customWidth="1"/>
    <col min="11779" max="11779" width="180.7265625" style="19" customWidth="1"/>
    <col min="11780" max="11780" width="21.26953125" style="19" customWidth="1"/>
    <col min="11781" max="12032" width="11.453125" style="19"/>
    <col min="12033" max="12033" width="9.7265625" style="19" customWidth="1"/>
    <col min="12034" max="12034" width="12.54296875" style="19" customWidth="1"/>
    <col min="12035" max="12035" width="180.7265625" style="19" customWidth="1"/>
    <col min="12036" max="12036" width="21.26953125" style="19" customWidth="1"/>
    <col min="12037" max="12288" width="11.453125" style="19"/>
    <col min="12289" max="12289" width="9.7265625" style="19" customWidth="1"/>
    <col min="12290" max="12290" width="12.54296875" style="19" customWidth="1"/>
    <col min="12291" max="12291" width="180.7265625" style="19" customWidth="1"/>
    <col min="12292" max="12292" width="21.26953125" style="19" customWidth="1"/>
    <col min="12293" max="12544" width="11.453125" style="19"/>
    <col min="12545" max="12545" width="9.7265625" style="19" customWidth="1"/>
    <col min="12546" max="12546" width="12.54296875" style="19" customWidth="1"/>
    <col min="12547" max="12547" width="180.7265625" style="19" customWidth="1"/>
    <col min="12548" max="12548" width="21.26953125" style="19" customWidth="1"/>
    <col min="12549" max="12800" width="11.453125" style="19"/>
    <col min="12801" max="12801" width="9.7265625" style="19" customWidth="1"/>
    <col min="12802" max="12802" width="12.54296875" style="19" customWidth="1"/>
    <col min="12803" max="12803" width="180.7265625" style="19" customWidth="1"/>
    <col min="12804" max="12804" width="21.26953125" style="19" customWidth="1"/>
    <col min="12805" max="13056" width="11.453125" style="19"/>
    <col min="13057" max="13057" width="9.7265625" style="19" customWidth="1"/>
    <col min="13058" max="13058" width="12.54296875" style="19" customWidth="1"/>
    <col min="13059" max="13059" width="180.7265625" style="19" customWidth="1"/>
    <col min="13060" max="13060" width="21.26953125" style="19" customWidth="1"/>
    <col min="13061" max="13312" width="11.453125" style="19"/>
    <col min="13313" max="13313" width="9.7265625" style="19" customWidth="1"/>
    <col min="13314" max="13314" width="12.54296875" style="19" customWidth="1"/>
    <col min="13315" max="13315" width="180.7265625" style="19" customWidth="1"/>
    <col min="13316" max="13316" width="21.26953125" style="19" customWidth="1"/>
    <col min="13317" max="13568" width="11.453125" style="19"/>
    <col min="13569" max="13569" width="9.7265625" style="19" customWidth="1"/>
    <col min="13570" max="13570" width="12.54296875" style="19" customWidth="1"/>
    <col min="13571" max="13571" width="180.7265625" style="19" customWidth="1"/>
    <col min="13572" max="13572" width="21.26953125" style="19" customWidth="1"/>
    <col min="13573" max="13824" width="11.453125" style="19"/>
    <col min="13825" max="13825" width="9.7265625" style="19" customWidth="1"/>
    <col min="13826" max="13826" width="12.54296875" style="19" customWidth="1"/>
    <col min="13827" max="13827" width="180.7265625" style="19" customWidth="1"/>
    <col min="13828" max="13828" width="21.26953125" style="19" customWidth="1"/>
    <col min="13829" max="14080" width="11.453125" style="19"/>
    <col min="14081" max="14081" width="9.7265625" style="19" customWidth="1"/>
    <col min="14082" max="14082" width="12.54296875" style="19" customWidth="1"/>
    <col min="14083" max="14083" width="180.7265625" style="19" customWidth="1"/>
    <col min="14084" max="14084" width="21.26953125" style="19" customWidth="1"/>
    <col min="14085" max="14336" width="11.453125" style="19"/>
    <col min="14337" max="14337" width="9.7265625" style="19" customWidth="1"/>
    <col min="14338" max="14338" width="12.54296875" style="19" customWidth="1"/>
    <col min="14339" max="14339" width="180.7265625" style="19" customWidth="1"/>
    <col min="14340" max="14340" width="21.26953125" style="19" customWidth="1"/>
    <col min="14341" max="14592" width="11.453125" style="19"/>
    <col min="14593" max="14593" width="9.7265625" style="19" customWidth="1"/>
    <col min="14594" max="14594" width="12.54296875" style="19" customWidth="1"/>
    <col min="14595" max="14595" width="180.7265625" style="19" customWidth="1"/>
    <col min="14596" max="14596" width="21.26953125" style="19" customWidth="1"/>
    <col min="14597" max="14848" width="11.453125" style="19"/>
    <col min="14849" max="14849" width="9.7265625" style="19" customWidth="1"/>
    <col min="14850" max="14850" width="12.54296875" style="19" customWidth="1"/>
    <col min="14851" max="14851" width="180.7265625" style="19" customWidth="1"/>
    <col min="14852" max="14852" width="21.26953125" style="19" customWidth="1"/>
    <col min="14853" max="15104" width="11.453125" style="19"/>
    <col min="15105" max="15105" width="9.7265625" style="19" customWidth="1"/>
    <col min="15106" max="15106" width="12.54296875" style="19" customWidth="1"/>
    <col min="15107" max="15107" width="180.7265625" style="19" customWidth="1"/>
    <col min="15108" max="15108" width="21.26953125" style="19" customWidth="1"/>
    <col min="15109" max="15360" width="11.453125" style="19"/>
    <col min="15361" max="15361" width="9.7265625" style="19" customWidth="1"/>
    <col min="15362" max="15362" width="12.54296875" style="19" customWidth="1"/>
    <col min="15363" max="15363" width="180.7265625" style="19" customWidth="1"/>
    <col min="15364" max="15364" width="21.26953125" style="19" customWidth="1"/>
    <col min="15365" max="15616" width="11.453125" style="19"/>
    <col min="15617" max="15617" width="9.7265625" style="19" customWidth="1"/>
    <col min="15618" max="15618" width="12.54296875" style="19" customWidth="1"/>
    <col min="15619" max="15619" width="180.7265625" style="19" customWidth="1"/>
    <col min="15620" max="15620" width="21.26953125" style="19" customWidth="1"/>
    <col min="15621" max="15872" width="11.453125" style="19"/>
    <col min="15873" max="15873" width="9.7265625" style="19" customWidth="1"/>
    <col min="15874" max="15874" width="12.54296875" style="19" customWidth="1"/>
    <col min="15875" max="15875" width="180.7265625" style="19" customWidth="1"/>
    <col min="15876" max="15876" width="21.26953125" style="19" customWidth="1"/>
    <col min="15877" max="16128" width="11.453125" style="19"/>
    <col min="16129" max="16129" width="9.7265625" style="19" customWidth="1"/>
    <col min="16130" max="16130" width="12.54296875" style="19" customWidth="1"/>
    <col min="16131" max="16131" width="180.7265625" style="19" customWidth="1"/>
    <col min="16132" max="16132" width="21.26953125" style="19" customWidth="1"/>
    <col min="16133" max="16383" width="11.453125" style="19"/>
    <col min="16384" max="16384" width="11.453125" style="19" customWidth="1"/>
  </cols>
  <sheetData>
    <row r="1" spans="1:10" s="3" customFormat="1" ht="21" customHeight="1" thickBot="1" x14ac:dyDescent="0.35">
      <c r="C1" s="2"/>
      <c r="D1" s="101"/>
      <c r="E1" s="101"/>
      <c r="F1" s="55"/>
    </row>
    <row r="2" spans="1:10" s="3" customFormat="1" ht="60" customHeight="1" thickBot="1" x14ac:dyDescent="0.35">
      <c r="A2" s="138"/>
      <c r="B2" s="139"/>
      <c r="C2" s="144" t="s">
        <v>67</v>
      </c>
      <c r="D2" s="144"/>
      <c r="E2" s="144"/>
      <c r="F2" s="145"/>
      <c r="I2" s="133" t="s">
        <v>220</v>
      </c>
      <c r="J2" s="134"/>
    </row>
    <row r="3" spans="1:10" ht="14" thickBot="1" x14ac:dyDescent="0.35">
      <c r="I3" s="135" t="s">
        <v>221</v>
      </c>
      <c r="J3" s="135"/>
    </row>
    <row r="4" spans="1:10" s="3" customFormat="1" ht="20.149999999999999" customHeight="1" thickBot="1" x14ac:dyDescent="0.35">
      <c r="A4" s="136" t="s">
        <v>196</v>
      </c>
      <c r="B4" s="137"/>
      <c r="C4" s="137"/>
      <c r="D4" s="137"/>
      <c r="E4" s="137"/>
      <c r="F4" s="63">
        <f>F6</f>
        <v>0</v>
      </c>
      <c r="H4" s="12"/>
      <c r="I4" s="50"/>
    </row>
    <row r="5" spans="1:10" s="3" customFormat="1" ht="34" customHeight="1" x14ac:dyDescent="0.3">
      <c r="A5" s="32" t="s">
        <v>0</v>
      </c>
      <c r="B5" s="41" t="s">
        <v>55</v>
      </c>
      <c r="C5" s="54"/>
      <c r="D5" s="34" t="s">
        <v>192</v>
      </c>
      <c r="E5" s="34" t="str">
        <f>CONCATENATE("PREȚ UNITAR"," ","[",$I$3,"]")</f>
        <v>PREȚ UNITAR [DEFINESTE MONEDA / TYPE THE CURRENCY]</v>
      </c>
      <c r="F5" s="34" t="str">
        <f>CONCATENATE("TOTAL"," ","[",$I$3,"]")</f>
        <v>TOTAL [DEFINESTE MONEDA / TYPE THE CURRENCY]</v>
      </c>
      <c r="H5" s="12"/>
      <c r="I5" s="50"/>
    </row>
    <row r="6" spans="1:10" s="3" customFormat="1" ht="25.5" customHeight="1" thickBot="1" x14ac:dyDescent="0.35">
      <c r="A6" s="65" t="s">
        <v>174</v>
      </c>
      <c r="B6" s="35" t="s">
        <v>143</v>
      </c>
      <c r="C6" s="40" t="s">
        <v>191</v>
      </c>
      <c r="D6" s="11">
        <v>1</v>
      </c>
      <c r="E6" s="126"/>
      <c r="F6" s="119">
        <f>D6*E6</f>
        <v>0</v>
      </c>
      <c r="H6" s="12"/>
      <c r="I6" s="50"/>
      <c r="J6" s="55"/>
    </row>
    <row r="7" spans="1:10" s="20" customFormat="1" ht="20.149999999999999" customHeight="1" thickBot="1" x14ac:dyDescent="0.3">
      <c r="A7" s="158" t="s">
        <v>54</v>
      </c>
      <c r="B7" s="159"/>
      <c r="C7" s="160"/>
      <c r="D7" s="159"/>
      <c r="E7" s="159"/>
      <c r="F7" s="161"/>
    </row>
    <row r="8" spans="1:10" s="39" customFormat="1" ht="31" customHeight="1" x14ac:dyDescent="0.3">
      <c r="A8" s="32" t="s">
        <v>0</v>
      </c>
      <c r="B8" s="41" t="s">
        <v>55</v>
      </c>
      <c r="C8" s="45" t="s">
        <v>56</v>
      </c>
      <c r="D8" s="42" t="s">
        <v>58</v>
      </c>
      <c r="E8" s="34" t="str">
        <f>CONCATENATE("PREȚ UNITAR"," ","[",$I$3,"]")</f>
        <v>PREȚ UNITAR [DEFINESTE MONEDA / TYPE THE CURRENCY]</v>
      </c>
      <c r="F8" s="34" t="str">
        <f>CONCATENATE("TOTAL"," ","[",$I$3,"]")</f>
        <v>TOTAL [DEFINESTE MONEDA / TYPE THE CURRENCY]</v>
      </c>
    </row>
    <row r="9" spans="1:10" ht="14.5" x14ac:dyDescent="0.25">
      <c r="A9" s="10" t="s">
        <v>2</v>
      </c>
      <c r="B9" s="35" t="s">
        <v>100</v>
      </c>
      <c r="C9" s="46" t="s">
        <v>102</v>
      </c>
      <c r="D9" s="44"/>
      <c r="E9" s="114"/>
      <c r="F9" s="114"/>
    </row>
    <row r="10" spans="1:10" ht="27" x14ac:dyDescent="0.25">
      <c r="A10" s="22"/>
      <c r="B10" s="4"/>
      <c r="C10" s="47" t="s">
        <v>103</v>
      </c>
      <c r="D10" s="43">
        <v>14405.36</v>
      </c>
      <c r="E10" s="126"/>
      <c r="F10" s="112">
        <f>D10*E10</f>
        <v>0</v>
      </c>
    </row>
    <row r="11" spans="1:10" x14ac:dyDescent="0.25">
      <c r="A11" s="10" t="s">
        <v>4</v>
      </c>
      <c r="B11" s="35" t="s">
        <v>3</v>
      </c>
      <c r="C11" s="48" t="s">
        <v>133</v>
      </c>
      <c r="D11" s="44"/>
      <c r="E11" s="114"/>
      <c r="F11" s="114"/>
    </row>
    <row r="12" spans="1:10" x14ac:dyDescent="0.25">
      <c r="A12" s="22"/>
      <c r="B12" s="4"/>
      <c r="C12" s="49" t="s">
        <v>134</v>
      </c>
      <c r="D12" s="43">
        <v>3988.76</v>
      </c>
      <c r="E12" s="128"/>
      <c r="F12" s="112">
        <f>D12*E12</f>
        <v>0</v>
      </c>
    </row>
    <row r="13" spans="1:10" ht="14.5" x14ac:dyDescent="0.25">
      <c r="A13" s="6" t="s">
        <v>5</v>
      </c>
      <c r="B13" s="35" t="s">
        <v>100</v>
      </c>
      <c r="C13" s="46" t="s">
        <v>104</v>
      </c>
      <c r="D13" s="44"/>
      <c r="E13" s="114"/>
      <c r="F13" s="114"/>
    </row>
    <row r="14" spans="1:10" ht="41.5" x14ac:dyDescent="0.3">
      <c r="A14" s="22"/>
      <c r="B14" s="4"/>
      <c r="C14" s="47" t="s">
        <v>105</v>
      </c>
      <c r="D14" s="43">
        <v>7257.68</v>
      </c>
      <c r="E14" s="131"/>
      <c r="F14" s="112">
        <f>D14*E14</f>
        <v>0</v>
      </c>
    </row>
    <row r="15" spans="1:10" ht="14.5" x14ac:dyDescent="0.25">
      <c r="A15" s="10" t="s">
        <v>6</v>
      </c>
      <c r="B15" s="35" t="s">
        <v>100</v>
      </c>
      <c r="C15" s="48" t="s">
        <v>106</v>
      </c>
      <c r="D15" s="44"/>
      <c r="E15" s="114"/>
      <c r="F15" s="114"/>
    </row>
    <row r="16" spans="1:10" ht="40.5" x14ac:dyDescent="0.3">
      <c r="A16" s="22"/>
      <c r="B16" s="4"/>
      <c r="C16" s="49" t="s">
        <v>107</v>
      </c>
      <c r="D16" s="43">
        <v>356.56</v>
      </c>
      <c r="E16" s="132"/>
      <c r="F16" s="112">
        <f>D16*E16</f>
        <v>0</v>
      </c>
    </row>
    <row r="17" spans="1:7" ht="14.5" x14ac:dyDescent="0.25">
      <c r="A17" s="10" t="s">
        <v>7</v>
      </c>
      <c r="B17" s="35" t="s">
        <v>100</v>
      </c>
      <c r="C17" s="46" t="s">
        <v>108</v>
      </c>
      <c r="D17" s="44"/>
      <c r="E17" s="114"/>
      <c r="F17" s="114"/>
      <c r="G17" s="23"/>
    </row>
    <row r="18" spans="1:7" ht="40.5" x14ac:dyDescent="0.3">
      <c r="A18" s="22"/>
      <c r="B18" s="4"/>
      <c r="C18" s="49" t="s">
        <v>109</v>
      </c>
      <c r="D18" s="43">
        <v>260.42</v>
      </c>
      <c r="E18" s="132"/>
      <c r="F18" s="112">
        <f>D18*E18</f>
        <v>0</v>
      </c>
    </row>
    <row r="19" spans="1:7" ht="14.5" x14ac:dyDescent="0.25">
      <c r="A19" s="10" t="s">
        <v>40</v>
      </c>
      <c r="B19" s="35" t="s">
        <v>100</v>
      </c>
      <c r="C19" s="46" t="s">
        <v>110</v>
      </c>
      <c r="D19" s="44"/>
      <c r="E19" s="114"/>
      <c r="F19" s="114"/>
      <c r="G19" s="23"/>
    </row>
    <row r="20" spans="1:7" ht="40.5" x14ac:dyDescent="0.3">
      <c r="A20" s="22"/>
      <c r="B20" s="4"/>
      <c r="C20" s="49" t="s">
        <v>135</v>
      </c>
      <c r="D20" s="43">
        <v>5858.65</v>
      </c>
      <c r="E20" s="132"/>
      <c r="F20" s="112">
        <f>D20*E20</f>
        <v>0</v>
      </c>
    </row>
    <row r="21" spans="1:7" ht="14.5" x14ac:dyDescent="0.25">
      <c r="A21" s="10" t="s">
        <v>41</v>
      </c>
      <c r="B21" s="35" t="s">
        <v>100</v>
      </c>
      <c r="C21" s="46" t="s">
        <v>112</v>
      </c>
      <c r="D21" s="44"/>
      <c r="E21" s="114"/>
      <c r="F21" s="114"/>
    </row>
    <row r="22" spans="1:7" ht="40.5" x14ac:dyDescent="0.3">
      <c r="A22" s="22"/>
      <c r="B22" s="4"/>
      <c r="C22" s="49" t="s">
        <v>109</v>
      </c>
      <c r="D22" s="43">
        <v>257.01</v>
      </c>
      <c r="E22" s="132"/>
      <c r="F22" s="112">
        <f>D22*E22</f>
        <v>0</v>
      </c>
    </row>
    <row r="23" spans="1:7" ht="14.5" x14ac:dyDescent="0.25">
      <c r="A23" s="10" t="s">
        <v>42</v>
      </c>
      <c r="B23" s="35" t="s">
        <v>3</v>
      </c>
      <c r="C23" s="46" t="s">
        <v>136</v>
      </c>
      <c r="D23" s="44"/>
      <c r="E23" s="114"/>
      <c r="F23" s="114"/>
    </row>
    <row r="24" spans="1:7" ht="27" x14ac:dyDescent="0.3">
      <c r="A24" s="22"/>
      <c r="B24" s="4"/>
      <c r="C24" s="49" t="s">
        <v>137</v>
      </c>
      <c r="D24" s="43">
        <v>3988.76</v>
      </c>
      <c r="E24" s="132"/>
      <c r="F24" s="15">
        <f>D24*E24</f>
        <v>0</v>
      </c>
    </row>
    <row r="25" spans="1:7" ht="14.5" x14ac:dyDescent="0.25">
      <c r="A25" s="6" t="s">
        <v>43</v>
      </c>
      <c r="B25" s="38" t="s">
        <v>101</v>
      </c>
      <c r="C25" s="48" t="s">
        <v>113</v>
      </c>
      <c r="D25" s="44"/>
      <c r="E25" s="114"/>
      <c r="F25" s="114"/>
    </row>
    <row r="26" spans="1:7" x14ac:dyDescent="0.3">
      <c r="A26" s="22"/>
      <c r="B26" s="4"/>
      <c r="C26" s="49" t="s">
        <v>114</v>
      </c>
      <c r="D26" s="43">
        <v>595.46</v>
      </c>
      <c r="E26" s="132"/>
      <c r="F26" s="112">
        <f>D26*E26</f>
        <v>0</v>
      </c>
    </row>
    <row r="27" spans="1:7" ht="14.5" x14ac:dyDescent="0.25">
      <c r="A27" s="6" t="s">
        <v>45</v>
      </c>
      <c r="B27" s="38" t="s">
        <v>101</v>
      </c>
      <c r="C27" s="48" t="s">
        <v>115</v>
      </c>
      <c r="D27" s="44"/>
      <c r="E27" s="114"/>
      <c r="F27" s="114"/>
    </row>
    <row r="28" spans="1:7" x14ac:dyDescent="0.3">
      <c r="A28" s="22"/>
      <c r="B28" s="4"/>
      <c r="C28" s="49" t="s">
        <v>116</v>
      </c>
      <c r="D28" s="43">
        <v>153.44</v>
      </c>
      <c r="E28" s="132"/>
      <c r="F28" s="112">
        <f>D28*E28</f>
        <v>0</v>
      </c>
    </row>
    <row r="29" spans="1:7" ht="15.5" x14ac:dyDescent="0.25">
      <c r="A29" s="6" t="s">
        <v>46</v>
      </c>
      <c r="B29" s="38" t="s">
        <v>44</v>
      </c>
      <c r="C29" s="46" t="s">
        <v>117</v>
      </c>
      <c r="D29" s="44"/>
      <c r="E29" s="114"/>
      <c r="F29" s="114"/>
    </row>
    <row r="30" spans="1:7" ht="42.5" x14ac:dyDescent="0.3">
      <c r="A30" s="22"/>
      <c r="B30" s="4"/>
      <c r="C30" s="47" t="s">
        <v>118</v>
      </c>
      <c r="D30" s="43">
        <v>915300</v>
      </c>
      <c r="E30" s="132"/>
      <c r="F30" s="112">
        <f>D30*E30</f>
        <v>0</v>
      </c>
    </row>
    <row r="31" spans="1:7" ht="15.5" x14ac:dyDescent="0.25">
      <c r="A31" s="6" t="s">
        <v>47</v>
      </c>
      <c r="B31" s="38" t="s">
        <v>44</v>
      </c>
      <c r="C31" s="46" t="s">
        <v>138</v>
      </c>
      <c r="D31" s="44"/>
      <c r="E31" s="114"/>
      <c r="F31" s="114"/>
    </row>
    <row r="32" spans="1:7" ht="42.5" x14ac:dyDescent="0.3">
      <c r="A32" s="22"/>
      <c r="B32" s="4"/>
      <c r="C32" s="47" t="s">
        <v>118</v>
      </c>
      <c r="D32" s="43">
        <v>607500</v>
      </c>
      <c r="E32" s="132"/>
      <c r="F32" s="112">
        <f>D32*E32</f>
        <v>0</v>
      </c>
    </row>
    <row r="33" spans="1:6" x14ac:dyDescent="0.25">
      <c r="A33" s="10" t="s">
        <v>48</v>
      </c>
      <c r="B33" s="35" t="s">
        <v>60</v>
      </c>
      <c r="C33" s="48" t="s">
        <v>119</v>
      </c>
      <c r="D33" s="44"/>
      <c r="E33" s="114"/>
      <c r="F33" s="114"/>
    </row>
    <row r="34" spans="1:6" ht="27" x14ac:dyDescent="0.3">
      <c r="A34" s="22"/>
      <c r="B34" s="4"/>
      <c r="C34" s="49" t="s">
        <v>120</v>
      </c>
      <c r="D34" s="43">
        <v>6</v>
      </c>
      <c r="E34" s="132"/>
      <c r="F34" s="112">
        <f>D34*E34</f>
        <v>0</v>
      </c>
    </row>
    <row r="35" spans="1:6" ht="14.5" x14ac:dyDescent="0.25">
      <c r="A35" s="6" t="s">
        <v>49</v>
      </c>
      <c r="B35" s="35" t="s">
        <v>100</v>
      </c>
      <c r="C35" s="48" t="s">
        <v>121</v>
      </c>
      <c r="D35" s="44"/>
      <c r="E35" s="114"/>
      <c r="F35" s="114"/>
    </row>
    <row r="36" spans="1:6" ht="27" x14ac:dyDescent="0.3">
      <c r="A36" s="22"/>
      <c r="B36" s="4"/>
      <c r="C36" s="47" t="s">
        <v>122</v>
      </c>
      <c r="D36" s="43">
        <v>11.75</v>
      </c>
      <c r="E36" s="132"/>
      <c r="F36" s="112">
        <f>D36*E36</f>
        <v>0</v>
      </c>
    </row>
    <row r="37" spans="1:6" ht="14.5" x14ac:dyDescent="0.25">
      <c r="A37" s="10" t="s">
        <v>50</v>
      </c>
      <c r="B37" s="38" t="s">
        <v>101</v>
      </c>
      <c r="C37" s="48" t="s">
        <v>123</v>
      </c>
      <c r="D37" s="44"/>
      <c r="E37" s="114"/>
      <c r="F37" s="114"/>
    </row>
    <row r="38" spans="1:6" ht="40.5" x14ac:dyDescent="0.3">
      <c r="A38" s="22"/>
      <c r="B38" s="4"/>
      <c r="C38" s="47" t="s">
        <v>124</v>
      </c>
      <c r="D38" s="43">
        <v>150.29</v>
      </c>
      <c r="E38" s="132"/>
      <c r="F38" s="112">
        <f>D38*E38</f>
        <v>0</v>
      </c>
    </row>
    <row r="39" spans="1:6" x14ac:dyDescent="0.25">
      <c r="A39" s="6" t="s">
        <v>51</v>
      </c>
      <c r="B39" s="38" t="s">
        <v>60</v>
      </c>
      <c r="C39" s="48" t="s">
        <v>127</v>
      </c>
      <c r="D39" s="44"/>
      <c r="E39" s="114"/>
      <c r="F39" s="114"/>
    </row>
    <row r="40" spans="1:6" ht="67.5" x14ac:dyDescent="0.3">
      <c r="A40" s="25"/>
      <c r="B40" s="25"/>
      <c r="C40" s="47" t="s">
        <v>139</v>
      </c>
      <c r="D40" s="43">
        <v>6</v>
      </c>
      <c r="E40" s="132"/>
      <c r="F40" s="112">
        <f>D40*E40</f>
        <v>0</v>
      </c>
    </row>
    <row r="41" spans="1:6" ht="27" x14ac:dyDescent="0.25">
      <c r="A41" s="6" t="s">
        <v>52</v>
      </c>
      <c r="B41" s="38" t="s">
        <v>68</v>
      </c>
      <c r="C41" s="48" t="s">
        <v>129</v>
      </c>
      <c r="D41" s="44"/>
      <c r="E41" s="114"/>
      <c r="F41" s="114"/>
    </row>
    <row r="42" spans="1:6" x14ac:dyDescent="0.3">
      <c r="A42" s="22"/>
      <c r="B42" s="4"/>
      <c r="C42" s="49" t="s">
        <v>130</v>
      </c>
      <c r="D42" s="43">
        <v>6</v>
      </c>
      <c r="E42" s="132"/>
      <c r="F42" s="112">
        <f>D42*E42</f>
        <v>0</v>
      </c>
    </row>
    <row r="43" spans="1:6" x14ac:dyDescent="0.25">
      <c r="A43" s="6" t="s">
        <v>53</v>
      </c>
      <c r="B43" s="38" t="s">
        <v>60</v>
      </c>
      <c r="C43" s="48" t="s">
        <v>131</v>
      </c>
      <c r="D43" s="44"/>
      <c r="E43" s="114"/>
      <c r="F43" s="114"/>
    </row>
    <row r="44" spans="1:6" ht="27" x14ac:dyDescent="0.3">
      <c r="A44" s="25"/>
      <c r="B44" s="25"/>
      <c r="C44" s="47" t="s">
        <v>132</v>
      </c>
      <c r="D44" s="43">
        <v>6</v>
      </c>
      <c r="E44" s="132"/>
      <c r="F44" s="112">
        <f>D44*E44</f>
        <v>0</v>
      </c>
    </row>
    <row r="45" spans="1:6" ht="15" x14ac:dyDescent="0.3">
      <c r="B45" s="18"/>
      <c r="C45" s="107" t="str">
        <f>CONCATENATE("TOTAL"," ","[",$I$3,"]")</f>
        <v>TOTAL [DEFINESTE MONEDA / TYPE THE CURRENCY]</v>
      </c>
      <c r="D45" s="106"/>
      <c r="E45" s="106"/>
      <c r="F45" s="102">
        <f>SUM(F10:F44)+F4</f>
        <v>0</v>
      </c>
    </row>
    <row r="46" spans="1:6" x14ac:dyDescent="0.3">
      <c r="B46" s="4"/>
      <c r="C46" s="26"/>
    </row>
    <row r="47" spans="1:6" x14ac:dyDescent="0.25">
      <c r="A47" s="155" t="s">
        <v>62</v>
      </c>
      <c r="B47" s="156"/>
      <c r="C47" s="156"/>
      <c r="D47" s="156"/>
      <c r="E47" s="156"/>
      <c r="F47" s="157"/>
    </row>
    <row r="48" spans="1:6" s="27" customFormat="1" x14ac:dyDescent="0.25">
      <c r="A48" s="133">
        <v>1</v>
      </c>
      <c r="B48" s="134"/>
      <c r="C48" s="150" t="s">
        <v>63</v>
      </c>
      <c r="D48" s="151"/>
      <c r="E48" s="151"/>
      <c r="F48" s="152"/>
    </row>
    <row r="49" spans="1:10" x14ac:dyDescent="0.25">
      <c r="A49" s="133">
        <v>2</v>
      </c>
      <c r="B49" s="134"/>
      <c r="C49" s="40" t="s">
        <v>64</v>
      </c>
      <c r="D49" s="117"/>
      <c r="E49" s="117"/>
      <c r="F49" s="120"/>
    </row>
    <row r="50" spans="1:10" x14ac:dyDescent="0.25">
      <c r="A50" s="133">
        <v>3</v>
      </c>
      <c r="B50" s="134"/>
      <c r="C50" s="40" t="s">
        <v>65</v>
      </c>
      <c r="D50" s="117"/>
      <c r="E50" s="117"/>
      <c r="F50" s="120"/>
    </row>
    <row r="51" spans="1:10" x14ac:dyDescent="0.3">
      <c r="A51" s="133">
        <v>4</v>
      </c>
      <c r="B51" s="134"/>
      <c r="C51" s="40" t="s">
        <v>66</v>
      </c>
      <c r="D51" s="117"/>
      <c r="E51" s="117"/>
      <c r="F51" s="120"/>
      <c r="G51" s="3"/>
      <c r="H51" s="3"/>
      <c r="I51" s="3"/>
      <c r="J51" s="3"/>
    </row>
    <row r="52" spans="1:10" x14ac:dyDescent="0.3">
      <c r="F52" s="55"/>
      <c r="G52" s="3"/>
      <c r="H52" s="3"/>
      <c r="I52" s="3"/>
      <c r="J52" s="3"/>
    </row>
  </sheetData>
  <sheetProtection algorithmName="SHA-512" hashValue="TEo/58x7Gb19+oEVVeFN824QozzRsCmlKegSAUJh9eMg2w6NC7vwWvq2tY0Mha2gZGh1DA2eQgZGrykvLgNXXQ==" saltValue="RX1xwYRnOkT74FpXS/8KjA==" spinCount="100000" sheet="1" formatCells="0" formatColumns="0" formatRows="0" insertColumns="0" insertRows="0" insertHyperlinks="0" deleteColumns="0" deleteRows="0" sort="0" autoFilter="0" pivotTables="0"/>
  <mergeCells count="12">
    <mergeCell ref="I2:J2"/>
    <mergeCell ref="I3:J3"/>
    <mergeCell ref="A49:B49"/>
    <mergeCell ref="A50:B50"/>
    <mergeCell ref="A51:B51"/>
    <mergeCell ref="A2:B2"/>
    <mergeCell ref="C2:F2"/>
    <mergeCell ref="A7:F7"/>
    <mergeCell ref="A47:F47"/>
    <mergeCell ref="A48:B48"/>
    <mergeCell ref="C48:F48"/>
    <mergeCell ref="A4:E4"/>
  </mergeCells>
  <conditionalFormatting sqref="D6:F6 A47:A51">
    <cfRule type="cellIs" dxfId="4" priority="2" stopIfTrue="1" operator="equal">
      <formula>0</formula>
    </cfRule>
  </conditionalFormatting>
  <conditionalFormatting sqref="D9:F9 D13:E13 D15:F15 D17:F17 D19:F19 D21:F21 D25:F25 D27:F27 D29:F29 D31:F31 D33:F33 D35:F35 D37:F37 D39:F39 D41:F41 D43:F43">
    <cfRule type="cellIs" dxfId="3" priority="5" stopIfTrue="1" operator="equal">
      <formula>0</formula>
    </cfRule>
  </conditionalFormatting>
  <conditionalFormatting sqref="D11:F11 D23:F23">
    <cfRule type="cellIs" dxfId="2" priority="15" stopIfTrue="1" operator="equal">
      <formula>0</formula>
    </cfRule>
  </conditionalFormatting>
  <conditionalFormatting sqref="F13">
    <cfRule type="cellIs" dxfId="1" priority="4" stopIfTrue="1" operator="equal">
      <formula>0</formula>
    </cfRule>
  </conditionalFormatting>
  <conditionalFormatting sqref="I2">
    <cfRule type="cellIs" dxfId="0" priority="1" stopIfTrue="1" operator="equal">
      <formula>0</formula>
    </cfRule>
  </conditionalFormatting>
  <pageMargins left="0.7" right="0.7" top="0.75" bottom="0.75" header="0.3" footer="0.3"/>
  <pageSetup paperSize="9" scale="36" orientation="portrait" horizontalDpi="1200" verticalDpi="1200" r:id="rId1"/>
  <colBreaks count="1" manualBreakCount="1">
    <brk id="7"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459A9-3633-4201-A6C7-2D2E0C65509A}">
  <dimension ref="A1:F36"/>
  <sheetViews>
    <sheetView workbookViewId="0">
      <selection activeCell="F4" sqref="F4"/>
    </sheetView>
  </sheetViews>
  <sheetFormatPr defaultRowHeight="14.5" x14ac:dyDescent="0.35"/>
  <cols>
    <col min="1" max="1" width="8.7265625" style="75"/>
    <col min="2" max="2" width="46.453125" style="75" bestFit="1" customWidth="1"/>
    <col min="3" max="3" width="43.90625" style="75" bestFit="1" customWidth="1"/>
    <col min="4" max="5" width="8.7265625" style="75"/>
    <col min="6" max="6" width="32.08984375" style="75" customWidth="1"/>
    <col min="7" max="7" width="8.7265625" style="75"/>
    <col min="8" max="8" width="10.54296875" style="75" customWidth="1"/>
    <col min="9" max="16384" width="8.7265625" style="75"/>
  </cols>
  <sheetData>
    <row r="1" spans="1:6" s="12" customFormat="1" ht="60" customHeight="1" thickBot="1" x14ac:dyDescent="0.4">
      <c r="A1" s="164"/>
      <c r="B1" s="165"/>
      <c r="C1" s="144" t="s">
        <v>218</v>
      </c>
      <c r="D1" s="144"/>
      <c r="E1" s="144"/>
      <c r="F1" s="145"/>
    </row>
    <row r="2" spans="1:6" s="12" customFormat="1" ht="15" customHeight="1" thickBot="1" x14ac:dyDescent="0.4">
      <c r="A2" s="168" t="s">
        <v>181</v>
      </c>
      <c r="B2" s="169"/>
      <c r="C2" s="169"/>
      <c r="D2" s="169"/>
      <c r="E2" s="169"/>
      <c r="F2" s="170"/>
    </row>
    <row r="3" spans="1:6" s="12" customFormat="1" ht="20.149999999999999" customHeight="1" thickBot="1" x14ac:dyDescent="0.4">
      <c r="A3" s="166" t="str">
        <f>_xlfn.CONCAT("MV WORKS"," [",'PILE FOUNDATION BoQ'!I3:J3,"]")</f>
        <v>MV WORKS [DEFINESTE MONEDA / TYPE THE CURRENCY]</v>
      </c>
      <c r="B3" s="167"/>
      <c r="C3" s="167"/>
      <c r="D3" s="167"/>
      <c r="E3" s="167"/>
      <c r="F3" s="100">
        <f>'MV BoQ'!F43-'MV BoQ'!F4</f>
        <v>0</v>
      </c>
    </row>
    <row r="4" spans="1:6" ht="15.5" thickBot="1" x14ac:dyDescent="0.4">
      <c r="A4" s="166" t="str">
        <f>_xlfn.CONCAT("CIVIL WORKS"," [",'PILE FOUNDATION BoQ'!I3:J3,"]")</f>
        <v>CIVIL WORKS [DEFINESTE MONEDA / TYPE THE CURRENCY]</v>
      </c>
      <c r="B4" s="167"/>
      <c r="C4" s="167"/>
      <c r="D4" s="167"/>
      <c r="E4" s="167"/>
      <c r="F4" s="100">
        <f>'CIVIL BoQ'!F53-'CIVIL BoQ'!F4</f>
        <v>0</v>
      </c>
    </row>
    <row r="5" spans="1:6" ht="15.5" thickBot="1" x14ac:dyDescent="0.4">
      <c r="A5" s="166" t="str">
        <f>_xlfn.CONCAT("CONVENTIONAL FUNDATION"," [",'PILE FOUNDATION BoQ'!I3:J3,"]")</f>
        <v>CONVENTIONAL FUNDATION [DEFINESTE MONEDA / TYPE THE CURRENCY]</v>
      </c>
      <c r="B5" s="167"/>
      <c r="C5" s="167"/>
      <c r="D5" s="167"/>
      <c r="E5" s="167"/>
      <c r="F5" s="100">
        <f>'CONVENTIONAL FOUNDATIONS BoQ'!F41-'CONVENTIONAL FOUNDATIONS BoQ'!F4</f>
        <v>0</v>
      </c>
    </row>
    <row r="6" spans="1:6" ht="15.5" thickBot="1" x14ac:dyDescent="0.4">
      <c r="A6" s="166" t="str">
        <f>_xlfn.CONCAT("PILE FUNDATION"," [",'PILE FOUNDATION BoQ'!I3:J3,"]")</f>
        <v>PILE FUNDATION [DEFINESTE MONEDA / TYPE THE CURRENCY]</v>
      </c>
      <c r="B6" s="167"/>
      <c r="C6" s="167"/>
      <c r="D6" s="167"/>
      <c r="E6" s="167"/>
      <c r="F6" s="100">
        <f>'PILE FOUNDATION BoQ'!F45-'PILE FOUNDATION BoQ'!F4</f>
        <v>0</v>
      </c>
    </row>
    <row r="7" spans="1:6" ht="15.5" customHeight="1" thickBot="1" x14ac:dyDescent="0.4">
      <c r="A7" s="166" t="str">
        <f>_xlfn.CONCAT("DESIGNING"," [",'PILE FOUNDATION BoQ'!I3:J3,"]")</f>
        <v>DESIGNING [DEFINESTE MONEDA / TYPE THE CURRENCY]</v>
      </c>
      <c r="B7" s="167"/>
      <c r="C7" s="167"/>
      <c r="D7" s="167"/>
      <c r="E7" s="167"/>
      <c r="F7" s="100">
        <f>SUM('MV BoQ'!F6,'CIVIL BoQ'!F6,'CONVENTIONAL FOUNDATIONS BoQ'!F6,'PILE FOUNDATION BoQ'!F6)</f>
        <v>0</v>
      </c>
    </row>
    <row r="8" spans="1:6" ht="15.5" thickBot="1" x14ac:dyDescent="0.4">
      <c r="A8" s="162" t="s">
        <v>1</v>
      </c>
      <c r="B8" s="163"/>
      <c r="C8" s="163"/>
      <c r="D8" s="163"/>
      <c r="E8" s="163"/>
      <c r="F8" s="99">
        <f>SUM(F3:F6)</f>
        <v>0</v>
      </c>
    </row>
    <row r="10" spans="1:6" ht="15" thickBot="1" x14ac:dyDescent="0.4"/>
    <row r="11" spans="1:6" ht="29" customHeight="1" thickBot="1" x14ac:dyDescent="0.4">
      <c r="A11" s="175" t="s">
        <v>222</v>
      </c>
      <c r="B11" s="176"/>
      <c r="C11" s="177"/>
      <c r="D11" s="76"/>
      <c r="E11" s="76"/>
      <c r="F11" s="76"/>
    </row>
    <row r="12" spans="1:6" x14ac:dyDescent="0.35">
      <c r="A12" s="184" t="s">
        <v>183</v>
      </c>
      <c r="B12" s="186" t="s">
        <v>184</v>
      </c>
      <c r="C12" s="188" t="str">
        <f>_xlfn.CONCAT("PRET"," [",'PILE FOUNDATION BoQ'!I3:J3,"]")</f>
        <v>PRET [DEFINESTE MONEDA / TYPE THE CURRENCY]</v>
      </c>
      <c r="D12" s="66"/>
      <c r="E12" s="67"/>
      <c r="F12" s="66"/>
    </row>
    <row r="13" spans="1:6" x14ac:dyDescent="0.35">
      <c r="A13" s="185"/>
      <c r="B13" s="187"/>
      <c r="C13" s="189"/>
      <c r="D13" s="67"/>
      <c r="E13" s="67"/>
      <c r="F13" s="67"/>
    </row>
    <row r="14" spans="1:6" ht="15" thickBot="1" x14ac:dyDescent="0.4">
      <c r="A14" s="71" t="s">
        <v>185</v>
      </c>
      <c r="B14" s="69" t="s">
        <v>186</v>
      </c>
      <c r="C14" s="72" t="s">
        <v>187</v>
      </c>
      <c r="D14" s="68"/>
      <c r="E14" s="68"/>
      <c r="F14" s="68"/>
    </row>
    <row r="15" spans="1:6" x14ac:dyDescent="0.35">
      <c r="A15" s="178" t="s">
        <v>188</v>
      </c>
      <c r="B15" s="179"/>
      <c r="C15" s="180"/>
      <c r="D15" s="66"/>
      <c r="E15" s="66"/>
    </row>
    <row r="16" spans="1:6" ht="29" x14ac:dyDescent="0.35">
      <c r="A16" s="70" t="s">
        <v>189</v>
      </c>
      <c r="B16" s="73" t="s">
        <v>190</v>
      </c>
      <c r="C16" s="77">
        <f>'CIVIL BoQ'!F9+'CIVIL BoQ'!F11+'CIVIL BoQ'!F16+'CIVIL BoQ'!F18+'CIVIL BoQ'!F23+'CIVIL BoQ'!F25+'CIVIL BoQ'!F29+'MV BoQ'!F9</f>
        <v>0</v>
      </c>
    </row>
    <row r="17" spans="1:5" ht="15" thickBot="1" x14ac:dyDescent="0.4">
      <c r="A17" s="171" t="s">
        <v>198</v>
      </c>
      <c r="B17" s="172"/>
      <c r="C17" s="82">
        <f>C16</f>
        <v>0</v>
      </c>
    </row>
    <row r="18" spans="1:5" ht="15" customHeight="1" x14ac:dyDescent="0.35">
      <c r="A18" s="181" t="s">
        <v>199</v>
      </c>
      <c r="B18" s="182"/>
      <c r="C18" s="183"/>
      <c r="D18" s="66"/>
      <c r="E18" s="66"/>
    </row>
    <row r="19" spans="1:5" x14ac:dyDescent="0.35">
      <c r="A19" s="70" t="s">
        <v>200</v>
      </c>
      <c r="B19" s="74" t="s">
        <v>201</v>
      </c>
      <c r="C19" s="78">
        <f>('MV BoQ'!F4+'CIVIL BoQ'!F4+'CONVENTIONAL FOUNDATIONS BoQ'!F4+'PILE FOUNDATION BoQ'!F4)*90%</f>
        <v>0</v>
      </c>
    </row>
    <row r="20" spans="1:5" x14ac:dyDescent="0.35">
      <c r="A20" s="70" t="s">
        <v>202</v>
      </c>
      <c r="B20" s="73" t="s">
        <v>203</v>
      </c>
      <c r="C20" s="78">
        <f>('MV BoQ'!F4+'CIVIL BoQ'!F4+'CONVENTIONAL FOUNDATIONS BoQ'!F4+'PILE FOUNDATION BoQ'!F4)*10%</f>
        <v>0</v>
      </c>
    </row>
    <row r="21" spans="1:5" ht="15" thickBot="1" x14ac:dyDescent="0.4">
      <c r="A21" s="171" t="s">
        <v>219</v>
      </c>
      <c r="B21" s="172"/>
      <c r="C21" s="81">
        <f>SUM(C19:C20)</f>
        <v>0</v>
      </c>
    </row>
    <row r="22" spans="1:5" x14ac:dyDescent="0.35">
      <c r="A22" s="178" t="s">
        <v>204</v>
      </c>
      <c r="B22" s="179"/>
      <c r="C22" s="180"/>
      <c r="D22" s="66"/>
      <c r="E22" s="66"/>
    </row>
    <row r="23" spans="1:5" x14ac:dyDescent="0.35">
      <c r="A23" s="70" t="s">
        <v>205</v>
      </c>
      <c r="B23" s="74" t="s">
        <v>206</v>
      </c>
      <c r="C23" s="79">
        <f>'MV BoQ'!F43+'CIVIL BoQ'!F53+'CONVENTIONAL FOUNDATIONS BoQ'!F41+'PILE FOUNDATION BoQ'!F45-SUM(C27,C24,C21,C17,C30)</f>
        <v>0</v>
      </c>
    </row>
    <row r="24" spans="1:5" x14ac:dyDescent="0.35">
      <c r="A24" s="70" t="s">
        <v>207</v>
      </c>
      <c r="B24" s="73" t="s">
        <v>208</v>
      </c>
      <c r="C24" s="78">
        <f>99.5%*'MV BoQ'!F20</f>
        <v>0</v>
      </c>
    </row>
    <row r="25" spans="1:5" ht="15" thickBot="1" x14ac:dyDescent="0.4">
      <c r="A25" s="171" t="s">
        <v>211</v>
      </c>
      <c r="B25" s="172"/>
      <c r="C25" s="98">
        <f>SUM(C23:C24)</f>
        <v>0</v>
      </c>
    </row>
    <row r="26" spans="1:5" x14ac:dyDescent="0.35">
      <c r="A26" s="178" t="s">
        <v>212</v>
      </c>
      <c r="B26" s="179"/>
      <c r="C26" s="180"/>
      <c r="D26" s="66"/>
      <c r="E26" s="66"/>
    </row>
    <row r="27" spans="1:5" x14ac:dyDescent="0.35">
      <c r="A27" s="70" t="s">
        <v>209</v>
      </c>
      <c r="B27" s="73" t="s">
        <v>210</v>
      </c>
      <c r="C27" s="78">
        <f>1%*('MV BoQ'!F43+'CIVIL BoQ'!F53+'CONVENTIONAL FOUNDATIONS BoQ'!F41+'PILE FOUNDATION BoQ'!F45)</f>
        <v>0</v>
      </c>
    </row>
    <row r="28" spans="1:5" ht="15" thickBot="1" x14ac:dyDescent="0.4">
      <c r="A28" s="171" t="s">
        <v>213</v>
      </c>
      <c r="B28" s="172"/>
      <c r="C28" s="81">
        <f>SUM(C27)</f>
        <v>0</v>
      </c>
    </row>
    <row r="29" spans="1:5" ht="14.5" customHeight="1" x14ac:dyDescent="0.35">
      <c r="A29" s="178" t="s">
        <v>214</v>
      </c>
      <c r="B29" s="179"/>
      <c r="C29" s="180"/>
    </row>
    <row r="30" spans="1:5" x14ac:dyDescent="0.35">
      <c r="A30" s="80">
        <v>6.2</v>
      </c>
      <c r="B30" s="74" t="s">
        <v>216</v>
      </c>
      <c r="C30" s="78">
        <f>0.5%*'MV BoQ'!F20</f>
        <v>0</v>
      </c>
    </row>
    <row r="31" spans="1:5" ht="15" thickBot="1" x14ac:dyDescent="0.4">
      <c r="A31" s="171" t="s">
        <v>215</v>
      </c>
      <c r="B31" s="172"/>
      <c r="C31" s="81">
        <f>SUM(C30)</f>
        <v>0</v>
      </c>
    </row>
    <row r="32" spans="1:5" ht="15" thickBot="1" x14ac:dyDescent="0.4">
      <c r="A32" s="173" t="s">
        <v>217</v>
      </c>
      <c r="B32" s="174"/>
      <c r="C32" s="83">
        <f>SUM(C17,C21,C25,C28,C31)</f>
        <v>0</v>
      </c>
    </row>
    <row r="36" spans="3:3" x14ac:dyDescent="0.35">
      <c r="C36" s="103"/>
    </row>
  </sheetData>
  <sheetProtection algorithmName="SHA-512" hashValue="UYN8e6LaO+z847zQtjTIH6/1LncgjU7E1R1ODDCn4pAmmpDq2VPQZu/v2safgxhVa1EpJS6UL4Ed9H8K577ixw==" saltValue="qZBAw7uTsPtg8awC+WyDIg==" spinCount="100000" sheet="1" formatCells="0" formatColumns="0" formatRows="0" insertColumns="0" insertRows="0" insertHyperlinks="0" deleteColumns="0" deleteRows="0" sort="0" autoFilter="0" pivotTables="0"/>
  <mergeCells count="24">
    <mergeCell ref="A31:B31"/>
    <mergeCell ref="A32:B32"/>
    <mergeCell ref="A11:C11"/>
    <mergeCell ref="A7:E7"/>
    <mergeCell ref="A25:B25"/>
    <mergeCell ref="A26:C26"/>
    <mergeCell ref="A28:B28"/>
    <mergeCell ref="A29:C29"/>
    <mergeCell ref="A17:B17"/>
    <mergeCell ref="A18:C18"/>
    <mergeCell ref="A21:B21"/>
    <mergeCell ref="A22:C22"/>
    <mergeCell ref="A12:A13"/>
    <mergeCell ref="B12:B13"/>
    <mergeCell ref="C12:C13"/>
    <mergeCell ref="A15:C15"/>
    <mergeCell ref="A8:E8"/>
    <mergeCell ref="A1:B1"/>
    <mergeCell ref="C1:F1"/>
    <mergeCell ref="A3:E3"/>
    <mergeCell ref="A4:E4"/>
    <mergeCell ref="A5:E5"/>
    <mergeCell ref="A6:E6"/>
    <mergeCell ref="A2:F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MV BoQ</vt:lpstr>
      <vt:lpstr>CIVIL BoQ</vt:lpstr>
      <vt:lpstr>CONVENTIONAL FOUNDATIONS BoQ</vt:lpstr>
      <vt:lpstr>PILE FOUNDATION BoQ</vt:lpstr>
      <vt:lpstr>TOTAL BoQ &amp;I nternal Form</vt:lpstr>
      <vt:lpstr>'CIVIL BoQ'!Print_Area</vt:lpstr>
      <vt:lpstr>'CONVENTIONAL FOUNDATIONS BoQ'!Print_Area</vt:lpstr>
      <vt:lpstr>'MV BoQ'!Print_Area</vt:lpstr>
      <vt:lpstr>'PILE FOUNDATION BoQ'!Print_Area</vt:lpstr>
    </vt:vector>
  </TitlesOfParts>
  <Company>Luffi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Luffi</dc:creator>
  <cp:lastModifiedBy>STEFAN.DOBRE</cp:lastModifiedBy>
  <dcterms:created xsi:type="dcterms:W3CDTF">2024-06-12T08:34:03Z</dcterms:created>
  <dcterms:modified xsi:type="dcterms:W3CDTF">2024-07-08T15:12:37Z</dcterms:modified>
</cp:coreProperties>
</file>